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firstSheet="1" activeTab="2"/>
  </bookViews>
  <sheets>
    <sheet name="Content" sheetId="1" state="hidden" r:id="rId1"/>
    <sheet name="Consol PL" sheetId="2" r:id="rId2"/>
    <sheet name="Consol BS" sheetId="3" r:id="rId3"/>
    <sheet name="Equity" sheetId="4" r:id="rId4"/>
    <sheet name="Cash Flows" sheetId="5" r:id="rId5"/>
  </sheets>
  <definedNames>
    <definedName name="CellHasFormula">GET.CELL(48,INDIRECT("RC",FALSE))</definedName>
    <definedName name="_xlnm.Print_Area" localSheetId="4">'Cash Flows'!$A$1:$J$77</definedName>
    <definedName name="_xlnm.Print_Area" localSheetId="2">'Consol BS'!$A$1:$K$75</definedName>
    <definedName name="_xlnm.Print_Area" localSheetId="1">'Consol PL'!$A$1:$K$56</definedName>
    <definedName name="_xlnm.Print_Area" localSheetId="0">'Content'!$A$1:$J$37</definedName>
    <definedName name="_xlnm.Print_Area" localSheetId="3">'Equity'!$A$1:$J$36</definedName>
  </definedNames>
  <calcPr fullCalcOnLoad="1"/>
</workbook>
</file>

<file path=xl/sharedStrings.xml><?xml version="1.0" encoding="utf-8"?>
<sst xmlns="http://schemas.openxmlformats.org/spreadsheetml/2006/main" count="172" uniqueCount="126">
  <si>
    <t>MERCES HOLDINGS BERHAD</t>
  </si>
  <si>
    <t>CURRENT LIABILITIES</t>
  </si>
  <si>
    <t>Property, plant and equipment</t>
  </si>
  <si>
    <t>Investment properties</t>
  </si>
  <si>
    <t>Land held for development</t>
  </si>
  <si>
    <t>Trade receivables</t>
  </si>
  <si>
    <t>Cash and bank balances</t>
  </si>
  <si>
    <t>Short term borrowings</t>
  </si>
  <si>
    <t>Taxation</t>
  </si>
  <si>
    <t>Share capital</t>
  </si>
  <si>
    <t>TOTAL ASSETS</t>
  </si>
  <si>
    <t>ASSETS</t>
  </si>
  <si>
    <t>EQUITY AND LIABILITIES</t>
  </si>
  <si>
    <t>TOTAL EQUITY AND LIABILITIES</t>
  </si>
  <si>
    <t>RM'000</t>
  </si>
  <si>
    <t>Trade payables</t>
  </si>
  <si>
    <t>Interest expenses</t>
  </si>
  <si>
    <t>Interest income</t>
  </si>
  <si>
    <t>Taxes paid</t>
  </si>
  <si>
    <t>Minority</t>
  </si>
  <si>
    <t>TOTAL LIABILITIES</t>
  </si>
  <si>
    <t>Other receivables and deposits</t>
  </si>
  <si>
    <t>(Incorporated in Malaysia)</t>
  </si>
  <si>
    <t xml:space="preserve">As at end of </t>
  </si>
  <si>
    <t>NON-CURRENT ASSETS</t>
  </si>
  <si>
    <t>Non-trade payables and accruals</t>
  </si>
  <si>
    <t xml:space="preserve">CURRENT </t>
  </si>
  <si>
    <t>YEAR</t>
  </si>
  <si>
    <t>QUARTER</t>
  </si>
  <si>
    <t>PRECEEDING</t>
  </si>
  <si>
    <t>CORRESPONDING</t>
  </si>
  <si>
    <t>CUMULATIVE QUARTER</t>
  </si>
  <si>
    <t>TODATE</t>
  </si>
  <si>
    <t>PERIOD</t>
  </si>
  <si>
    <t>Revenue</t>
  </si>
  <si>
    <t>Operating expenses</t>
  </si>
  <si>
    <t>Attributable to:</t>
  </si>
  <si>
    <t>b) Diluted</t>
  </si>
  <si>
    <t>Other operating income</t>
  </si>
  <si>
    <t>N/A</t>
  </si>
  <si>
    <t>CONDENSED CONSOLIDATED STATEMENT OF CHANGES IN EQUITY</t>
  </si>
  <si>
    <t>Curent Quarter</t>
  </si>
  <si>
    <t>Current Quarter</t>
  </si>
  <si>
    <t>Quarter</t>
  </si>
  <si>
    <t>FINANCING ACTIVITIES</t>
  </si>
  <si>
    <t>NET CHANGE IN CASH AND CASH EQUIVALENTS</t>
  </si>
  <si>
    <t>Equity holders of the parent</t>
  </si>
  <si>
    <t>Accumulated losses</t>
  </si>
  <si>
    <t>Minority interests</t>
  </si>
  <si>
    <t>Long term borrowings</t>
  </si>
  <si>
    <t>Interests</t>
  </si>
  <si>
    <t>Net changes in bank borrowings</t>
  </si>
  <si>
    <t>Increase in property development expenditure</t>
  </si>
  <si>
    <t xml:space="preserve">INDIVIDUAL QUARTER </t>
  </si>
  <si>
    <t>NON-CURRENT LIABILITY</t>
  </si>
  <si>
    <t>Less waiver of term loan interest</t>
  </si>
  <si>
    <t>Acquisition of property, plant and equipment</t>
  </si>
  <si>
    <t>Net cash inflow from disposal of subsidiary</t>
  </si>
  <si>
    <t>Amount due to directors</t>
  </si>
  <si>
    <t>Year Ended</t>
  </si>
  <si>
    <t>CURRENT ASSETS</t>
  </si>
  <si>
    <t>Equity attributable to equity holders of parent -</t>
  </si>
  <si>
    <t>MINORITY INTERESTS</t>
  </si>
  <si>
    <t>TOTAL EQUITY</t>
  </si>
  <si>
    <t>As at Preceeding</t>
  </si>
  <si>
    <t>(Co No : 6403-X)</t>
  </si>
  <si>
    <t xml:space="preserve">  holders of the parent :</t>
  </si>
  <si>
    <t>Preceeding Year</t>
  </si>
  <si>
    <t>Ended</t>
  </si>
  <si>
    <t>CHANGES IN WORKING CAPITAL :</t>
  </si>
  <si>
    <t>ADJUSTMENTS :</t>
  </si>
  <si>
    <t>Decrease/(Increase) in receivables</t>
  </si>
  <si>
    <t>(Decrease)/Increase in payables</t>
  </si>
  <si>
    <t>Net assets / share attributable to ordinary equity holders of the parent (RM)</t>
  </si>
  <si>
    <t>Share</t>
  </si>
  <si>
    <t>Capital</t>
  </si>
  <si>
    <t>Accumulated</t>
  </si>
  <si>
    <t>Losses</t>
  </si>
  <si>
    <t>TOTAL</t>
  </si>
  <si>
    <t>EQUITY</t>
  </si>
  <si>
    <t>Preceeding Year's Corresponding Quarter</t>
  </si>
  <si>
    <t>Net effect due to deconsolidation of subsidiary companies</t>
  </si>
  <si>
    <t>Investment in subsidiaries (not consolidated)</t>
  </si>
  <si>
    <t>Represented by :</t>
  </si>
  <si>
    <t>Bank Overdraft</t>
  </si>
  <si>
    <t>Repayment of bank borrowings</t>
  </si>
  <si>
    <t>CASH AND CASH EQUIVALENTS AT BEGINNING OF YEAR</t>
  </si>
  <si>
    <t>INVESTING ACTIVITIES</t>
  </si>
  <si>
    <t>CURRENT</t>
  </si>
  <si>
    <t>PRECEDING</t>
  </si>
  <si>
    <t>31 MARCH</t>
  </si>
  <si>
    <t>30 JUNE</t>
  </si>
  <si>
    <t>30 SEPTEMBER</t>
  </si>
  <si>
    <t>31 DECEMBER</t>
  </si>
  <si>
    <t>FIRST</t>
  </si>
  <si>
    <t>SECOND</t>
  </si>
  <si>
    <t>THIRD</t>
  </si>
  <si>
    <t>FORTH</t>
  </si>
  <si>
    <t>FINANCIAL YEAR</t>
  </si>
  <si>
    <t>FINANCIAL Y.E</t>
  </si>
  <si>
    <t>FINANCIAL QUARTER</t>
  </si>
  <si>
    <t>FINANCIAL Q.E</t>
  </si>
  <si>
    <t>:</t>
  </si>
  <si>
    <t>Johnny Lee</t>
  </si>
  <si>
    <t>…………………….</t>
  </si>
  <si>
    <t>Yap.J.J</t>
  </si>
  <si>
    <t>31 March</t>
  </si>
  <si>
    <t>30 June</t>
  </si>
  <si>
    <t>30 Sept</t>
  </si>
  <si>
    <t>31 Mar</t>
  </si>
  <si>
    <t>31 Dec</t>
  </si>
  <si>
    <t>30 September</t>
  </si>
  <si>
    <t>31 December</t>
  </si>
  <si>
    <t>CONDENSED CONSOLIDATED INCOME STATEMENT</t>
  </si>
  <si>
    <t>CONDENSED CONSOLIDATED CASH FLOW STATEMENT</t>
  </si>
  <si>
    <r>
      <t xml:space="preserve">Depreciation </t>
    </r>
    <r>
      <rPr>
        <sz val="10"/>
        <color indexed="12"/>
        <rFont val="Book Antiqua"/>
        <family val="1"/>
      </rPr>
      <t>/ amortization</t>
    </r>
  </si>
  <si>
    <t>Gain on disposal of subsidiaries</t>
  </si>
  <si>
    <t>Reversal of accumulated losses on disposal of subsidiaries</t>
  </si>
  <si>
    <t>CASH FLOW</t>
  </si>
  <si>
    <t xml:space="preserve">Profit / (Loss) attributable to equity </t>
  </si>
  <si>
    <t>COMPANY</t>
  </si>
  <si>
    <t>Former Name (if any)</t>
  </si>
  <si>
    <t>Approved by</t>
  </si>
  <si>
    <t>Prepared by</t>
  </si>
  <si>
    <t>(BOD Mtg on 18 Apr'08)</t>
  </si>
  <si>
    <t>Prepaid land lease payment</t>
  </si>
</sst>
</file>

<file path=xl/styles.xml><?xml version="1.0" encoding="utf-8"?>
<styleSheet xmlns="http://schemas.openxmlformats.org/spreadsheetml/2006/main">
  <numFmts count="33">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_(* #,##0_);_(* \(#,##0\);_(* &quot;-&quot;??_);_(@_)"/>
    <numFmt numFmtId="185" formatCode="_(* #,##0.0_);_(* \(#,##0.0\);_(* &quot;-&quot;??_);_(@_)"/>
    <numFmt numFmtId="186" formatCode="0_);\(0\)"/>
    <numFmt numFmtId="187" formatCode="[$-409]dddd\,\ mmmm\ dd\,\ yyyy"/>
    <numFmt numFmtId="188" formatCode="[$-409]dd\-mmm\-yy;@"/>
  </numFmts>
  <fonts count="16">
    <font>
      <sz val="10"/>
      <name val="Arial"/>
      <family val="0"/>
    </font>
    <font>
      <sz val="10"/>
      <name val="Book Antiqua"/>
      <family val="1"/>
    </font>
    <font>
      <b/>
      <sz val="10"/>
      <name val="Book Antiqua"/>
      <family val="1"/>
    </font>
    <font>
      <b/>
      <sz val="8"/>
      <name val="Book Antiqua"/>
      <family val="1"/>
    </font>
    <font>
      <sz val="8"/>
      <name val="Book Antiqua"/>
      <family val="1"/>
    </font>
    <font>
      <b/>
      <sz val="6"/>
      <name val="Book Antiqua"/>
      <family val="1"/>
    </font>
    <font>
      <b/>
      <u val="single"/>
      <sz val="10"/>
      <name val="Book Antiqua"/>
      <family val="1"/>
    </font>
    <font>
      <u val="single"/>
      <sz val="10"/>
      <name val="Book Antiqua"/>
      <family val="1"/>
    </font>
    <font>
      <sz val="10"/>
      <color indexed="12"/>
      <name val="Book Antiqua"/>
      <family val="1"/>
    </font>
    <font>
      <sz val="8"/>
      <name val="Arial"/>
      <family val="0"/>
    </font>
    <font>
      <b/>
      <sz val="10"/>
      <name val="Arial"/>
      <family val="2"/>
    </font>
    <font>
      <b/>
      <sz val="10"/>
      <color indexed="9"/>
      <name val="Arial"/>
      <family val="2"/>
    </font>
    <font>
      <b/>
      <sz val="10"/>
      <name val="Arial Black"/>
      <family val="2"/>
    </font>
    <font>
      <b/>
      <sz val="11"/>
      <name val="Arial Black"/>
      <family val="2"/>
    </font>
    <font>
      <sz val="10"/>
      <name val="Arial Narrow"/>
      <family val="2"/>
    </font>
    <font>
      <b/>
      <sz val="10.5"/>
      <color indexed="9"/>
      <name val="Book Antiqua"/>
      <family val="1"/>
    </font>
  </fonts>
  <fills count="5">
    <fill>
      <patternFill/>
    </fill>
    <fill>
      <patternFill patternType="gray125"/>
    </fill>
    <fill>
      <patternFill patternType="solid">
        <fgColor indexed="12"/>
        <bgColor indexed="64"/>
      </patternFill>
    </fill>
    <fill>
      <patternFill patternType="solid">
        <fgColor indexed="53"/>
        <bgColor indexed="64"/>
      </patternFill>
    </fill>
    <fill>
      <patternFill patternType="solid">
        <fgColor indexed="55"/>
        <bgColor indexed="64"/>
      </patternFill>
    </fill>
  </fills>
  <borders count="7">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thin"/>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10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184" fontId="1" fillId="0" borderId="0" xfId="15" applyNumberFormat="1" applyFont="1" applyAlignment="1">
      <alignment/>
    </xf>
    <xf numFmtId="184" fontId="1" fillId="0" borderId="0" xfId="15" applyNumberFormat="1" applyFont="1" applyAlignment="1">
      <alignment/>
    </xf>
    <xf numFmtId="0" fontId="1" fillId="0" borderId="0" xfId="0" applyFont="1" applyBorder="1" applyAlignment="1">
      <alignment/>
    </xf>
    <xf numFmtId="0" fontId="2" fillId="0" borderId="0" xfId="0" applyFont="1" applyBorder="1" applyAlignment="1">
      <alignment horizontal="center"/>
    </xf>
    <xf numFmtId="15" fontId="2" fillId="0" borderId="0" xfId="0" applyNumberFormat="1" applyFont="1" applyBorder="1" applyAlignment="1">
      <alignment horizontal="center"/>
    </xf>
    <xf numFmtId="0" fontId="2" fillId="0" borderId="0" xfId="0" applyFont="1" applyAlignment="1">
      <alignment horizontal="right"/>
    </xf>
    <xf numFmtId="0" fontId="3" fillId="0" borderId="0" xfId="0" applyFont="1" applyAlignment="1">
      <alignment horizontal="center"/>
    </xf>
    <xf numFmtId="0" fontId="4" fillId="0" borderId="0" xfId="0" applyFont="1" applyAlignment="1">
      <alignment/>
    </xf>
    <xf numFmtId="15" fontId="2" fillId="0" borderId="0" xfId="0" applyNumberFormat="1" applyFont="1" applyAlignment="1">
      <alignment horizontal="right"/>
    </xf>
    <xf numFmtId="0" fontId="1" fillId="0" borderId="0" xfId="0" applyFont="1" applyAlignment="1">
      <alignment horizontal="center"/>
    </xf>
    <xf numFmtId="15" fontId="5" fillId="0" borderId="0" xfId="0" applyNumberFormat="1" applyFont="1" applyAlignment="1">
      <alignment horizontal="right"/>
    </xf>
    <xf numFmtId="0" fontId="1" fillId="0" borderId="0" xfId="0" applyFont="1" applyAlignment="1">
      <alignment horizontal="right"/>
    </xf>
    <xf numFmtId="0" fontId="1" fillId="0" borderId="0" xfId="0" applyFont="1" applyBorder="1" applyAlignment="1">
      <alignment horizontal="right"/>
    </xf>
    <xf numFmtId="0" fontId="2" fillId="0" borderId="0" xfId="0" applyNumberFormat="1" applyFont="1" applyAlignment="1">
      <alignment horizontal="right"/>
    </xf>
    <xf numFmtId="0" fontId="3" fillId="0" borderId="0" xfId="0" applyFont="1" applyBorder="1" applyAlignment="1">
      <alignment horizontal="center"/>
    </xf>
    <xf numFmtId="184" fontId="1" fillId="0" borderId="0" xfId="15" applyNumberFormat="1" applyFont="1" applyFill="1" applyAlignment="1">
      <alignment/>
    </xf>
    <xf numFmtId="0" fontId="1" fillId="0" borderId="0" xfId="0" applyFont="1" applyFill="1" applyAlignment="1">
      <alignment/>
    </xf>
    <xf numFmtId="184" fontId="1" fillId="0" borderId="0" xfId="15" applyNumberFormat="1" applyFont="1" applyFill="1" applyBorder="1" applyAlignment="1">
      <alignment/>
    </xf>
    <xf numFmtId="0" fontId="2" fillId="0" borderId="0" xfId="0" applyFont="1" applyFill="1" applyAlignment="1">
      <alignment horizontal="center"/>
    </xf>
    <xf numFmtId="0" fontId="3" fillId="0" borderId="0" xfId="0" applyFont="1" applyFill="1" applyAlignment="1">
      <alignment horizontal="center"/>
    </xf>
    <xf numFmtId="0" fontId="4" fillId="0" borderId="0" xfId="0" applyFont="1" applyFill="1" applyAlignment="1">
      <alignment/>
    </xf>
    <xf numFmtId="0" fontId="2" fillId="0" borderId="0" xfId="0" applyFont="1" applyFill="1" applyAlignment="1">
      <alignment/>
    </xf>
    <xf numFmtId="15" fontId="2" fillId="0" borderId="0" xfId="0" applyNumberFormat="1" applyFont="1" applyFill="1" applyAlignment="1">
      <alignment horizontal="center"/>
    </xf>
    <xf numFmtId="15" fontId="2" fillId="0" borderId="0" xfId="0" applyNumberFormat="1" applyFont="1" applyFill="1" applyAlignment="1">
      <alignment horizontal="right"/>
    </xf>
    <xf numFmtId="0" fontId="1" fillId="0" borderId="0" xfId="0" applyFont="1" applyFill="1" applyBorder="1" applyAlignment="1">
      <alignment/>
    </xf>
    <xf numFmtId="43" fontId="1" fillId="0" borderId="0" xfId="15" applyNumberFormat="1" applyFont="1" applyFill="1" applyAlignment="1">
      <alignment/>
    </xf>
    <xf numFmtId="38" fontId="1" fillId="0" borderId="0" xfId="0" applyNumberFormat="1" applyFont="1" applyAlignment="1">
      <alignment/>
    </xf>
    <xf numFmtId="38" fontId="1" fillId="0" borderId="0" xfId="0" applyNumberFormat="1" applyFont="1" applyBorder="1" applyAlignment="1">
      <alignment/>
    </xf>
    <xf numFmtId="38" fontId="1" fillId="0" borderId="0" xfId="15" applyNumberFormat="1" applyFont="1" applyAlignment="1">
      <alignment/>
    </xf>
    <xf numFmtId="38" fontId="1" fillId="0" borderId="0" xfId="15" applyNumberFormat="1" applyFont="1" applyBorder="1" applyAlignment="1">
      <alignment/>
    </xf>
    <xf numFmtId="38" fontId="1" fillId="0" borderId="1" xfId="15" applyNumberFormat="1" applyFont="1" applyBorder="1" applyAlignment="1">
      <alignment/>
    </xf>
    <xf numFmtId="38" fontId="1" fillId="0" borderId="2" xfId="0" applyNumberFormat="1" applyFont="1" applyBorder="1" applyAlignment="1">
      <alignment/>
    </xf>
    <xf numFmtId="38" fontId="2" fillId="0" borderId="0" xfId="0" applyNumberFormat="1" applyFont="1" applyBorder="1" applyAlignment="1">
      <alignment/>
    </xf>
    <xf numFmtId="38" fontId="1" fillId="0" borderId="3" xfId="0" applyNumberFormat="1" applyFont="1" applyBorder="1" applyAlignment="1">
      <alignment/>
    </xf>
    <xf numFmtId="38" fontId="1" fillId="0" borderId="4" xfId="0" applyNumberFormat="1" applyFont="1" applyBorder="1" applyAlignment="1">
      <alignment/>
    </xf>
    <xf numFmtId="40" fontId="1" fillId="0" borderId="0" xfId="0" applyNumberFormat="1" applyFont="1" applyAlignment="1">
      <alignment/>
    </xf>
    <xf numFmtId="40" fontId="1" fillId="0" borderId="0" xfId="0" applyNumberFormat="1" applyFont="1" applyBorder="1" applyAlignment="1">
      <alignment/>
    </xf>
    <xf numFmtId="38" fontId="1" fillId="0" borderId="0" xfId="0" applyNumberFormat="1" applyFont="1" applyFill="1" applyAlignment="1">
      <alignment/>
    </xf>
    <xf numFmtId="38" fontId="1" fillId="0" borderId="0" xfId="15" applyNumberFormat="1" applyFont="1" applyFill="1" applyBorder="1" applyAlignment="1">
      <alignment/>
    </xf>
    <xf numFmtId="38" fontId="1" fillId="0" borderId="1" xfId="15" applyNumberFormat="1" applyFont="1" applyFill="1" applyBorder="1" applyAlignment="1">
      <alignment/>
    </xf>
    <xf numFmtId="38" fontId="1" fillId="0" borderId="0" xfId="15" applyNumberFormat="1" applyFont="1" applyFill="1" applyAlignment="1">
      <alignment/>
    </xf>
    <xf numFmtId="38" fontId="1" fillId="0" borderId="0" xfId="0" applyNumberFormat="1" applyFont="1" applyFill="1" applyBorder="1" applyAlignment="1">
      <alignment/>
    </xf>
    <xf numFmtId="38" fontId="1" fillId="0" borderId="5" xfId="15" applyNumberFormat="1" applyFont="1" applyFill="1" applyBorder="1" applyAlignment="1">
      <alignment/>
    </xf>
    <xf numFmtId="38" fontId="2" fillId="0" borderId="0" xfId="15" applyNumberFormat="1" applyFont="1" applyFill="1" applyBorder="1" applyAlignment="1">
      <alignment/>
    </xf>
    <xf numFmtId="38" fontId="1" fillId="0" borderId="3" xfId="15" applyNumberFormat="1" applyFont="1" applyFill="1" applyBorder="1" applyAlignment="1">
      <alignment/>
    </xf>
    <xf numFmtId="38" fontId="1" fillId="0" borderId="2" xfId="15" applyNumberFormat="1" applyFont="1" applyFill="1" applyBorder="1" applyAlignment="1">
      <alignment/>
    </xf>
    <xf numFmtId="40" fontId="1" fillId="0" borderId="0" xfId="15" applyNumberFormat="1" applyFont="1" applyFill="1" applyAlignment="1">
      <alignment/>
    </xf>
    <xf numFmtId="43" fontId="4" fillId="0" borderId="0" xfId="15" applyFont="1" applyFill="1" applyAlignment="1">
      <alignment/>
    </xf>
    <xf numFmtId="0" fontId="2" fillId="0" borderId="0" xfId="0" applyFont="1" applyAlignment="1">
      <alignment/>
    </xf>
    <xf numFmtId="38" fontId="2" fillId="0" borderId="0" xfId="0" applyNumberFormat="1" applyFont="1" applyAlignment="1">
      <alignment horizontal="center"/>
    </xf>
    <xf numFmtId="38" fontId="2" fillId="0" borderId="0" xfId="0" applyNumberFormat="1" applyFont="1" applyBorder="1" applyAlignment="1">
      <alignment horizontal="center"/>
    </xf>
    <xf numFmtId="38" fontId="2" fillId="0" borderId="0" xfId="15" applyNumberFormat="1" applyFont="1" applyBorder="1" applyAlignment="1">
      <alignment/>
    </xf>
    <xf numFmtId="38" fontId="1" fillId="0" borderId="2" xfId="15" applyNumberFormat="1" applyFont="1" applyBorder="1" applyAlignment="1">
      <alignment/>
    </xf>
    <xf numFmtId="38" fontId="2" fillId="0" borderId="3" xfId="15" applyNumberFormat="1" applyFont="1" applyFill="1" applyBorder="1" applyAlignment="1">
      <alignment/>
    </xf>
    <xf numFmtId="38" fontId="2" fillId="0" borderId="3" xfId="15" applyNumberFormat="1" applyFont="1" applyBorder="1" applyAlignment="1">
      <alignment/>
    </xf>
    <xf numFmtId="38" fontId="1" fillId="0" borderId="0" xfId="15" applyNumberFormat="1" applyFont="1" applyAlignment="1">
      <alignment/>
    </xf>
    <xf numFmtId="38" fontId="2" fillId="0" borderId="0" xfId="15" applyNumberFormat="1" applyFont="1" applyAlignment="1">
      <alignment/>
    </xf>
    <xf numFmtId="38" fontId="1" fillId="0" borderId="2" xfId="15" applyNumberFormat="1" applyFont="1" applyBorder="1" applyAlignment="1">
      <alignment/>
    </xf>
    <xf numFmtId="38" fontId="2" fillId="0" borderId="2" xfId="15" applyNumberFormat="1" applyFont="1" applyBorder="1" applyAlignment="1">
      <alignment/>
    </xf>
    <xf numFmtId="38" fontId="2" fillId="0" borderId="0" xfId="15" applyNumberFormat="1" applyFont="1" applyBorder="1" applyAlignment="1">
      <alignment/>
    </xf>
    <xf numFmtId="38" fontId="1" fillId="0" borderId="4" xfId="15" applyNumberFormat="1" applyFont="1" applyBorder="1" applyAlignment="1">
      <alignment/>
    </xf>
    <xf numFmtId="38" fontId="1" fillId="0" borderId="3" xfId="15" applyNumberFormat="1" applyFont="1" applyBorder="1" applyAlignment="1">
      <alignment/>
    </xf>
    <xf numFmtId="38" fontId="2" fillId="0" borderId="3" xfId="15" applyNumberFormat="1" applyFont="1" applyBorder="1" applyAlignment="1">
      <alignment/>
    </xf>
    <xf numFmtId="0" fontId="6" fillId="0" borderId="0" xfId="0" applyFont="1" applyAlignment="1">
      <alignment/>
    </xf>
    <xf numFmtId="14" fontId="2" fillId="0" borderId="0" xfId="0" applyNumberFormat="1" applyFont="1" applyFill="1" applyAlignment="1" quotePrefix="1">
      <alignment horizontal="right"/>
    </xf>
    <xf numFmtId="14" fontId="2" fillId="0" borderId="0" xfId="0" applyNumberFormat="1" applyFont="1" applyAlignment="1" quotePrefix="1">
      <alignment horizontal="right"/>
    </xf>
    <xf numFmtId="38" fontId="1" fillId="0" borderId="0" xfId="15" applyNumberFormat="1" applyFont="1" applyFill="1" applyAlignment="1">
      <alignment/>
    </xf>
    <xf numFmtId="0" fontId="7" fillId="0" borderId="0" xfId="0" applyFont="1" applyAlignment="1">
      <alignment/>
    </xf>
    <xf numFmtId="38" fontId="1" fillId="0" borderId="1" xfId="0" applyNumberFormat="1" applyFont="1" applyFill="1" applyBorder="1" applyAlignment="1">
      <alignment/>
    </xf>
    <xf numFmtId="38" fontId="1" fillId="0" borderId="1" xfId="0" applyNumberFormat="1" applyFont="1" applyBorder="1" applyAlignment="1">
      <alignment/>
    </xf>
    <xf numFmtId="38" fontId="1" fillId="0" borderId="3" xfId="0" applyNumberFormat="1" applyFont="1" applyFill="1" applyBorder="1" applyAlignment="1">
      <alignment/>
    </xf>
    <xf numFmtId="43" fontId="1" fillId="0" borderId="0" xfId="15" applyFont="1" applyFill="1" applyBorder="1" applyAlignment="1">
      <alignment/>
    </xf>
    <xf numFmtId="38" fontId="2" fillId="0" borderId="0" xfId="0" applyNumberFormat="1" applyFont="1" applyFill="1" applyAlignment="1">
      <alignment/>
    </xf>
    <xf numFmtId="38" fontId="2" fillId="0" borderId="0" xfId="0" applyNumberFormat="1" applyFont="1" applyFill="1" applyBorder="1" applyAlignment="1">
      <alignment/>
    </xf>
    <xf numFmtId="0" fontId="12" fillId="0" borderId="0" xfId="0" applyFont="1" applyAlignment="1">
      <alignment vertical="center"/>
    </xf>
    <xf numFmtId="0" fontId="0" fillId="0" borderId="0" xfId="0" applyAlignment="1">
      <alignment vertical="center"/>
    </xf>
    <xf numFmtId="188" fontId="9" fillId="0" borderId="0" xfId="0" applyNumberFormat="1" applyFont="1" applyAlignment="1">
      <alignment vertical="center"/>
    </xf>
    <xf numFmtId="0" fontId="11" fillId="2" borderId="6" xfId="0" applyFont="1" applyFill="1" applyBorder="1" applyAlignment="1">
      <alignment vertical="center"/>
    </xf>
    <xf numFmtId="0" fontId="10"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16" fontId="0" fillId="0" borderId="0" xfId="0" applyNumberFormat="1" applyAlignment="1" quotePrefix="1">
      <alignment vertical="center"/>
    </xf>
    <xf numFmtId="0" fontId="0" fillId="0" borderId="0" xfId="0" applyAlignment="1" quotePrefix="1">
      <alignment vertical="center"/>
    </xf>
    <xf numFmtId="0" fontId="11" fillId="3" borderId="0" xfId="0" applyFont="1" applyFill="1" applyAlignment="1">
      <alignment horizontal="left" vertical="center"/>
    </xf>
    <xf numFmtId="0" fontId="0" fillId="0" borderId="0" xfId="0" applyFont="1" applyFill="1" applyAlignment="1">
      <alignment horizontal="left" vertical="center"/>
    </xf>
    <xf numFmtId="0" fontId="0" fillId="0" borderId="0" xfId="0" applyFont="1" applyAlignment="1">
      <alignment/>
    </xf>
    <xf numFmtId="0" fontId="0" fillId="0" borderId="0" xfId="0" applyFont="1" applyAlignment="1">
      <alignment/>
    </xf>
    <xf numFmtId="0" fontId="13" fillId="0" borderId="0" xfId="0" applyFont="1" applyAlignment="1">
      <alignment vertical="center"/>
    </xf>
    <xf numFmtId="0" fontId="14" fillId="0" borderId="0" xfId="0" applyFont="1" applyAlignment="1">
      <alignment horizontal="justify" vertical="top" wrapText="1"/>
    </xf>
    <xf numFmtId="0" fontId="15" fillId="4" borderId="0" xfId="0" applyFont="1" applyFill="1" applyAlignment="1">
      <alignment horizontal="center"/>
    </xf>
    <xf numFmtId="0" fontId="2" fillId="0" borderId="0" xfId="0" applyFont="1" applyAlignment="1" quotePrefix="1">
      <alignment horizontal="center"/>
    </xf>
    <xf numFmtId="0" fontId="2" fillId="0" borderId="0" xfId="0" applyFont="1" applyAlignment="1">
      <alignment horizontal="center"/>
    </xf>
    <xf numFmtId="0" fontId="13" fillId="0" borderId="0" xfId="0" applyFont="1" applyAlignment="1">
      <alignment horizontal="center"/>
    </xf>
    <xf numFmtId="0" fontId="3" fillId="0" borderId="0" xfId="0" applyFont="1" applyAlignment="1">
      <alignment horizontal="center"/>
    </xf>
    <xf numFmtId="0" fontId="14" fillId="0" borderId="0" xfId="0" applyFont="1" applyFill="1" applyAlignment="1">
      <alignment horizontal="justify" vertical="top" wrapText="1"/>
    </xf>
    <xf numFmtId="0" fontId="3" fillId="0" borderId="0" xfId="0" applyFont="1" applyFill="1" applyAlignment="1">
      <alignment horizontal="center"/>
    </xf>
    <xf numFmtId="0" fontId="13" fillId="0" borderId="0" xfId="0" applyFont="1" applyFill="1" applyAlignment="1">
      <alignment horizontal="center"/>
    </xf>
    <xf numFmtId="0" fontId="2" fillId="0" borderId="0" xfId="0" applyFont="1" applyFill="1" applyAlignment="1">
      <alignment horizontal="center"/>
    </xf>
    <xf numFmtId="0" fontId="1" fillId="0" borderId="0" xfId="0" applyFont="1" applyAlignment="1">
      <alignment horizontal="left"/>
    </xf>
    <xf numFmtId="0" fontId="2" fillId="0" borderId="0" xfId="0" applyFont="1" applyAlignment="1">
      <alignment horizontal="left"/>
    </xf>
  </cellXfs>
  <cellStyles count="6">
    <cellStyle name="Normal" xfId="0"/>
    <cellStyle name="Comma" xfId="15"/>
    <cellStyle name="Comma [0]" xfId="16"/>
    <cellStyle name="Currency" xfId="17"/>
    <cellStyle name="Currency [0]" xfId="18"/>
    <cellStyle name="Percent" xfId="19"/>
  </cellStyles>
  <dxfs count="2">
    <dxf>
      <fill>
        <patternFill>
          <bgColor rgb="FFCCCCFF"/>
        </patternFill>
      </fill>
      <border/>
    </dxf>
    <dxf>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P35"/>
  <sheetViews>
    <sheetView showGridLines="0" view="pageBreakPreview" zoomScaleSheetLayoutView="100" workbookViewId="0" topLeftCell="A4">
      <selection activeCell="B25" sqref="B25"/>
    </sheetView>
  </sheetViews>
  <sheetFormatPr defaultColWidth="9.140625" defaultRowHeight="12.75"/>
  <cols>
    <col min="1" max="1" width="1.7109375" style="79" customWidth="1"/>
    <col min="2" max="3" width="9.140625" style="79" customWidth="1"/>
    <col min="4" max="4" width="5.7109375" style="79" customWidth="1"/>
    <col min="5" max="5" width="2.00390625" style="79" customWidth="1"/>
    <col min="6" max="6" width="18.7109375" style="79" customWidth="1"/>
    <col min="7" max="7" width="18.8515625" style="79" customWidth="1"/>
    <col min="8" max="8" width="2.00390625" style="79" customWidth="1"/>
    <col min="9" max="9" width="11.421875" style="79" customWidth="1"/>
    <col min="10" max="10" width="1.421875" style="79" customWidth="1"/>
    <col min="11" max="11" width="1.57421875" style="79" customWidth="1"/>
    <col min="12" max="13" width="9.140625" style="79" customWidth="1"/>
    <col min="14" max="15" width="15.421875" style="79" customWidth="1"/>
    <col min="16" max="16384" width="9.140625" style="79" customWidth="1"/>
  </cols>
  <sheetData>
    <row r="2" spans="2:9" ht="18.75">
      <c r="B2" s="91" t="s">
        <v>0</v>
      </c>
      <c r="I2" s="80">
        <f ca="1">TODAY()</f>
        <v>39560</v>
      </c>
    </row>
    <row r="5" spans="6:7" ht="15.75" customHeight="1">
      <c r="F5" s="81" t="s">
        <v>88</v>
      </c>
      <c r="G5" s="81" t="s">
        <v>89</v>
      </c>
    </row>
    <row r="7" spans="2:6" ht="15">
      <c r="B7" s="82" t="s">
        <v>120</v>
      </c>
      <c r="E7" s="83" t="s">
        <v>102</v>
      </c>
      <c r="F7" s="78" t="s">
        <v>0</v>
      </c>
    </row>
    <row r="8" spans="2:6" ht="15">
      <c r="B8" s="82" t="s">
        <v>121</v>
      </c>
      <c r="E8" s="83" t="s">
        <v>102</v>
      </c>
      <c r="F8" s="78"/>
    </row>
    <row r="10" spans="2:16" ht="12.75">
      <c r="B10" s="82" t="s">
        <v>98</v>
      </c>
      <c r="E10" s="83" t="s">
        <v>102</v>
      </c>
      <c r="F10" s="87">
        <v>2008</v>
      </c>
      <c r="G10" s="84">
        <f>F10-1</f>
        <v>2007</v>
      </c>
      <c r="L10" s="83">
        <v>2007</v>
      </c>
      <c r="M10" s="79" t="s">
        <v>94</v>
      </c>
      <c r="N10" s="85" t="s">
        <v>90</v>
      </c>
      <c r="O10" s="86" t="s">
        <v>106</v>
      </c>
      <c r="P10" s="86" t="s">
        <v>109</v>
      </c>
    </row>
    <row r="11" spans="2:16" ht="12.75">
      <c r="B11" s="82" t="s">
        <v>99</v>
      </c>
      <c r="E11" s="83" t="s">
        <v>102</v>
      </c>
      <c r="F11" s="84" t="str">
        <f>CONCATENATE("31 DECEMBER ",F$10,)</f>
        <v>31 DECEMBER 2008</v>
      </c>
      <c r="G11" s="84" t="str">
        <f>CONCATENATE("31 DECEMBER ",G$10,)</f>
        <v>31 DECEMBER 2007</v>
      </c>
      <c r="L11" s="83">
        <v>2008</v>
      </c>
      <c r="M11" s="79" t="s">
        <v>95</v>
      </c>
      <c r="N11" s="86" t="s">
        <v>91</v>
      </c>
      <c r="O11" s="86" t="s">
        <v>107</v>
      </c>
      <c r="P11" s="86" t="s">
        <v>107</v>
      </c>
    </row>
    <row r="12" spans="2:16" ht="12.75">
      <c r="B12" s="82"/>
      <c r="E12" s="83"/>
      <c r="F12" s="84" t="str">
        <f>CONCATENATE("31 December ",F$10,)</f>
        <v>31 December 2008</v>
      </c>
      <c r="G12" s="84" t="str">
        <f>CONCATENATE("31 December ",G$10,)</f>
        <v>31 December 2007</v>
      </c>
      <c r="L12" s="83">
        <v>2009</v>
      </c>
      <c r="M12" s="79" t="s">
        <v>96</v>
      </c>
      <c r="N12" s="86" t="s">
        <v>92</v>
      </c>
      <c r="O12" s="86" t="s">
        <v>111</v>
      </c>
      <c r="P12" s="86" t="s">
        <v>108</v>
      </c>
    </row>
    <row r="13" spans="2:16" ht="12.75">
      <c r="B13" s="82"/>
      <c r="E13" s="83"/>
      <c r="F13" s="84" t="str">
        <f>CONCATENATE("31 Dec ",F$10,)</f>
        <v>31 Dec 2008</v>
      </c>
      <c r="G13" s="84" t="str">
        <f>CONCATENATE("31 Dec ",G$10,)</f>
        <v>31 Dec 2007</v>
      </c>
      <c r="L13" s="83">
        <v>2010</v>
      </c>
      <c r="M13" s="79" t="s">
        <v>97</v>
      </c>
      <c r="N13" s="86" t="s">
        <v>93</v>
      </c>
      <c r="O13" s="86" t="s">
        <v>112</v>
      </c>
      <c r="P13" s="86" t="s">
        <v>110</v>
      </c>
    </row>
    <row r="14" spans="2:12" ht="12.75">
      <c r="B14" s="82"/>
      <c r="E14" s="83"/>
      <c r="F14" s="84"/>
      <c r="G14" s="84"/>
      <c r="L14" s="83">
        <v>2011</v>
      </c>
    </row>
    <row r="15" spans="2:12" ht="12.75">
      <c r="B15" s="82" t="s">
        <v>100</v>
      </c>
      <c r="E15" s="83" t="s">
        <v>102</v>
      </c>
      <c r="F15" s="87" t="s">
        <v>94</v>
      </c>
      <c r="G15" s="84" t="str">
        <f>F15</f>
        <v>FIRST</v>
      </c>
      <c r="L15" s="83">
        <v>2012</v>
      </c>
    </row>
    <row r="16" spans="2:7" ht="12.75">
      <c r="B16" s="82" t="s">
        <v>101</v>
      </c>
      <c r="E16" s="83" t="s">
        <v>102</v>
      </c>
      <c r="F16" s="84" t="str">
        <f>CONCATENATE(,VLOOKUP(F$15,$M$10:$P$13,2,FALSE)," ",F$10,)</f>
        <v>31 MARCH 2008</v>
      </c>
      <c r="G16" s="84" t="str">
        <f>CONCATENATE(,VLOOKUP(G$15,$M$10:$P$13,2,FALSE)," ",G$10,)</f>
        <v>31 MARCH 2007</v>
      </c>
    </row>
    <row r="17" spans="6:7" ht="12.75">
      <c r="F17" s="84" t="str">
        <f>CONCATENATE(,VLOOKUP(F$15,$M$10:$P$13,3,FALSE)," ",F$10,)</f>
        <v>31 March 2008</v>
      </c>
      <c r="G17" s="84" t="str">
        <f>CONCATENATE(,VLOOKUP(G$15,$M$10:$P$13,3,FALSE)," ",G$10,)</f>
        <v>31 March 2007</v>
      </c>
    </row>
    <row r="18" spans="6:7" ht="12.75">
      <c r="F18" s="84" t="str">
        <f>CONCATENATE(,VLOOKUP(F$15,$M$10:$P$13,4,FALSE)," ",F$10,)</f>
        <v>31 Mar 2008</v>
      </c>
      <c r="G18" s="84" t="str">
        <f>CONCATENATE(,VLOOKUP(G$15,$M$10:$P$13,4,FALSE)," ",G$10,)</f>
        <v>31 Mar 2007</v>
      </c>
    </row>
    <row r="20" spans="2:6" ht="12.75">
      <c r="B20" s="82" t="s">
        <v>118</v>
      </c>
      <c r="E20" s="83" t="s">
        <v>102</v>
      </c>
      <c r="F20" s="88" t="str">
        <f>IF(F15="FORTH","YEAR","PERIOD")</f>
        <v>PERIOD</v>
      </c>
    </row>
    <row r="29" spans="2:6" ht="12.75">
      <c r="B29" s="79" t="s">
        <v>123</v>
      </c>
      <c r="E29" s="83" t="s">
        <v>102</v>
      </c>
      <c r="F29" s="79" t="s">
        <v>104</v>
      </c>
    </row>
    <row r="30" ht="12.75">
      <c r="F30" s="82" t="s">
        <v>103</v>
      </c>
    </row>
    <row r="34" spans="2:7" ht="12.75">
      <c r="B34" s="79" t="s">
        <v>122</v>
      </c>
      <c r="E34" s="83" t="s">
        <v>102</v>
      </c>
      <c r="F34" s="79" t="s">
        <v>104</v>
      </c>
      <c r="G34" s="79" t="s">
        <v>124</v>
      </c>
    </row>
    <row r="35" ht="12.75">
      <c r="F35" s="82" t="s">
        <v>105</v>
      </c>
    </row>
  </sheetData>
  <dataValidations count="2">
    <dataValidation type="list" allowBlank="1" showInputMessage="1" showErrorMessage="1" sqref="F10">
      <formula1>$L$10:$L$15</formula1>
    </dataValidation>
    <dataValidation type="list" allowBlank="1" showInputMessage="1" showErrorMessage="1" sqref="F15">
      <formula1>$M$10:$M$13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B1:L58"/>
  <sheetViews>
    <sheetView showGridLines="0" view="pageBreakPreview" zoomScaleNormal="120" zoomScaleSheetLayoutView="100" workbookViewId="0" topLeftCell="A22">
      <selection activeCell="D26" sqref="D26"/>
    </sheetView>
  </sheetViews>
  <sheetFormatPr defaultColWidth="9.140625" defaultRowHeight="12.75"/>
  <cols>
    <col min="1" max="1" width="0.71875" style="1" customWidth="1"/>
    <col min="2" max="2" width="32.8515625" style="1" customWidth="1"/>
    <col min="3" max="3" width="5.28125" style="1" customWidth="1"/>
    <col min="4" max="4" width="12.7109375" style="1" customWidth="1"/>
    <col min="5" max="5" width="0.85546875" style="6" customWidth="1"/>
    <col min="6" max="6" width="12.7109375" style="1" customWidth="1"/>
    <col min="7" max="7" width="1.28515625" style="6" customWidth="1"/>
    <col min="8" max="8" width="12.7109375" style="1" customWidth="1"/>
    <col min="9" max="9" width="0.85546875" style="6" customWidth="1"/>
    <col min="10" max="10" width="12.7109375" style="1" customWidth="1"/>
    <col min="11" max="11" width="0.85546875" style="1" customWidth="1"/>
    <col min="12" max="12" width="1.421875" style="1" customWidth="1"/>
    <col min="13" max="16384" width="9.140625" style="1" customWidth="1"/>
  </cols>
  <sheetData>
    <row r="1" spans="2:10" ht="18.75">
      <c r="B1" s="96" t="str">
        <f>Content!F7</f>
        <v>MERCES HOLDINGS BERHAD</v>
      </c>
      <c r="C1" s="96"/>
      <c r="D1" s="96"/>
      <c r="E1" s="96"/>
      <c r="F1" s="96"/>
      <c r="G1" s="96"/>
      <c r="H1" s="96"/>
      <c r="I1" s="96"/>
      <c r="J1" s="96"/>
    </row>
    <row r="2" spans="2:10" s="11" customFormat="1" ht="12" customHeight="1">
      <c r="B2" s="97" t="s">
        <v>65</v>
      </c>
      <c r="C2" s="97"/>
      <c r="D2" s="97"/>
      <c r="E2" s="97"/>
      <c r="F2" s="97"/>
      <c r="G2" s="97"/>
      <c r="H2" s="97"/>
      <c r="I2" s="97"/>
      <c r="J2" s="97"/>
    </row>
    <row r="3" spans="2:10" s="11" customFormat="1" ht="12" customHeight="1">
      <c r="B3" s="97" t="s">
        <v>22</v>
      </c>
      <c r="C3" s="97"/>
      <c r="D3" s="97"/>
      <c r="E3" s="97"/>
      <c r="F3" s="97"/>
      <c r="G3" s="97"/>
      <c r="H3" s="97"/>
      <c r="I3" s="97"/>
      <c r="J3" s="97"/>
    </row>
    <row r="4" spans="2:10" s="11" customFormat="1" ht="13.5">
      <c r="B4" s="10"/>
      <c r="C4" s="10"/>
      <c r="D4" s="10"/>
      <c r="E4" s="18"/>
      <c r="F4" s="10"/>
      <c r="G4" s="18"/>
      <c r="H4" s="10"/>
      <c r="I4" s="18"/>
      <c r="J4" s="10"/>
    </row>
    <row r="5" spans="2:10" ht="15">
      <c r="B5" s="95" t="s">
        <v>113</v>
      </c>
      <c r="C5" s="95"/>
      <c r="D5" s="95"/>
      <c r="E5" s="95"/>
      <c r="F5" s="95"/>
      <c r="G5" s="95"/>
      <c r="H5" s="95"/>
      <c r="I5" s="95"/>
      <c r="J5" s="95"/>
    </row>
    <row r="6" spans="2:10" ht="15">
      <c r="B6" s="94" t="str">
        <f>CONCATENATE("FOR THE ",Content!$F$15," QUARTER ENDED ",Content!$F$16,)</f>
        <v>FOR THE FIRST QUARTER ENDED 31 MARCH 2008</v>
      </c>
      <c r="C6" s="95"/>
      <c r="D6" s="95"/>
      <c r="E6" s="95"/>
      <c r="F6" s="95"/>
      <c r="G6" s="95"/>
      <c r="H6" s="95"/>
      <c r="I6" s="95"/>
      <c r="J6" s="95"/>
    </row>
    <row r="7" spans="2:10" ht="15">
      <c r="B7" s="3"/>
      <c r="C7" s="3"/>
      <c r="D7" s="3"/>
      <c r="E7" s="7"/>
      <c r="F7" s="3"/>
      <c r="G7" s="7"/>
      <c r="H7" s="3"/>
      <c r="I7" s="7"/>
      <c r="J7" s="3"/>
    </row>
    <row r="8" spans="4:10" ht="15.75">
      <c r="D8" s="93" t="s">
        <v>53</v>
      </c>
      <c r="E8" s="93"/>
      <c r="F8" s="93"/>
      <c r="H8" s="93" t="s">
        <v>31</v>
      </c>
      <c r="I8" s="93"/>
      <c r="J8" s="93"/>
    </row>
    <row r="9" spans="4:10" ht="15">
      <c r="D9" s="3"/>
      <c r="E9" s="7"/>
      <c r="F9" s="3"/>
      <c r="H9" s="3"/>
      <c r="I9" s="7"/>
      <c r="J9" s="3"/>
    </row>
    <row r="10" spans="5:10" ht="15">
      <c r="E10" s="7"/>
      <c r="F10" s="3" t="s">
        <v>29</v>
      </c>
      <c r="H10" s="3"/>
      <c r="I10" s="7"/>
      <c r="J10" s="3" t="s">
        <v>29</v>
      </c>
    </row>
    <row r="11" spans="4:10" ht="15">
      <c r="D11" s="9" t="s">
        <v>26</v>
      </c>
      <c r="E11" s="8"/>
      <c r="F11" s="9" t="s">
        <v>27</v>
      </c>
      <c r="H11" s="9" t="s">
        <v>26</v>
      </c>
      <c r="I11" s="8"/>
      <c r="J11" s="9" t="s">
        <v>27</v>
      </c>
    </row>
    <row r="12" spans="4:10" ht="15">
      <c r="D12" s="12" t="s">
        <v>27</v>
      </c>
      <c r="E12" s="8"/>
      <c r="F12" s="14" t="s">
        <v>30</v>
      </c>
      <c r="H12" s="12" t="s">
        <v>27</v>
      </c>
      <c r="I12" s="8"/>
      <c r="J12" s="14" t="s">
        <v>30</v>
      </c>
    </row>
    <row r="13" spans="4:10" ht="15">
      <c r="D13" s="12" t="s">
        <v>28</v>
      </c>
      <c r="E13" s="8"/>
      <c r="F13" s="12" t="s">
        <v>28</v>
      </c>
      <c r="H13" s="12" t="s">
        <v>32</v>
      </c>
      <c r="I13" s="8"/>
      <c r="J13" s="12" t="s">
        <v>33</v>
      </c>
    </row>
    <row r="14" spans="4:10" ht="15">
      <c r="D14" s="69" t="str">
        <f>Content!F18</f>
        <v>31 Mar 2008</v>
      </c>
      <c r="E14" s="8"/>
      <c r="F14" s="69" t="str">
        <f>Content!G18</f>
        <v>31 Mar 2007</v>
      </c>
      <c r="H14" s="69" t="str">
        <f>Content!F18</f>
        <v>31 Mar 2008</v>
      </c>
      <c r="I14" s="8"/>
      <c r="J14" s="69" t="str">
        <f>Content!G18</f>
        <v>31 Mar 2007</v>
      </c>
    </row>
    <row r="15" spans="4:10" ht="15">
      <c r="D15" s="12" t="s">
        <v>14</v>
      </c>
      <c r="E15" s="8"/>
      <c r="F15" s="12" t="s">
        <v>14</v>
      </c>
      <c r="H15" s="12" t="s">
        <v>14</v>
      </c>
      <c r="I15" s="8"/>
      <c r="J15" s="12" t="s">
        <v>14</v>
      </c>
    </row>
    <row r="16" spans="4:12" ht="13.5">
      <c r="D16" s="30"/>
      <c r="E16" s="31"/>
      <c r="F16" s="30"/>
      <c r="G16" s="31"/>
      <c r="H16" s="30"/>
      <c r="I16" s="31"/>
      <c r="J16" s="30"/>
      <c r="K16" s="30"/>
      <c r="L16" s="30"/>
    </row>
    <row r="17" spans="2:12" ht="13.5">
      <c r="B17" s="1" t="s">
        <v>34</v>
      </c>
      <c r="D17" s="32">
        <v>642</v>
      </c>
      <c r="E17" s="33"/>
      <c r="F17" s="32">
        <v>2259</v>
      </c>
      <c r="G17" s="31"/>
      <c r="H17" s="32">
        <v>642</v>
      </c>
      <c r="I17" s="33"/>
      <c r="J17" s="32">
        <v>2259</v>
      </c>
      <c r="K17" s="30"/>
      <c r="L17" s="30"/>
    </row>
    <row r="18" spans="4:12" ht="13.5">
      <c r="D18" s="32"/>
      <c r="E18" s="33"/>
      <c r="F18" s="32"/>
      <c r="G18" s="31"/>
      <c r="H18" s="32"/>
      <c r="I18" s="33"/>
      <c r="J18" s="32"/>
      <c r="K18" s="30"/>
      <c r="L18" s="30"/>
    </row>
    <row r="19" spans="2:12" ht="13.5">
      <c r="B19" s="1" t="s">
        <v>35</v>
      </c>
      <c r="D19" s="44">
        <f>-531-140</f>
        <v>-671</v>
      </c>
      <c r="E19" s="42"/>
      <c r="F19" s="44">
        <v>-1828</v>
      </c>
      <c r="G19" s="45"/>
      <c r="H19" s="44">
        <v>-671</v>
      </c>
      <c r="I19" s="33"/>
      <c r="J19" s="33">
        <v>-1828</v>
      </c>
      <c r="K19" s="30"/>
      <c r="L19" s="30"/>
    </row>
    <row r="20" spans="4:12" ht="13.5">
      <c r="D20" s="33"/>
      <c r="E20" s="33"/>
      <c r="F20" s="33"/>
      <c r="G20" s="31"/>
      <c r="H20" s="33"/>
      <c r="I20" s="33"/>
      <c r="J20" s="33"/>
      <c r="K20" s="30"/>
      <c r="L20" s="30"/>
    </row>
    <row r="21" spans="2:12" ht="13.5">
      <c r="B21" s="1" t="s">
        <v>38</v>
      </c>
      <c r="D21" s="33">
        <v>0</v>
      </c>
      <c r="E21" s="33"/>
      <c r="F21" s="33">
        <v>0</v>
      </c>
      <c r="G21" s="31"/>
      <c r="H21" s="33">
        <v>0</v>
      </c>
      <c r="I21" s="33"/>
      <c r="J21" s="33">
        <v>0</v>
      </c>
      <c r="K21" s="30"/>
      <c r="L21" s="30"/>
    </row>
    <row r="22" spans="4:12" ht="10.5" customHeight="1">
      <c r="D22" s="34"/>
      <c r="E22" s="33"/>
      <c r="F22" s="34"/>
      <c r="G22" s="31"/>
      <c r="H22" s="34"/>
      <c r="I22" s="33"/>
      <c r="J22" s="34"/>
      <c r="K22" s="30"/>
      <c r="L22" s="30"/>
    </row>
    <row r="23" spans="4:12" ht="10.5" customHeight="1">
      <c r="D23" s="32"/>
      <c r="E23" s="33"/>
      <c r="F23" s="32"/>
      <c r="G23" s="31"/>
      <c r="H23" s="32"/>
      <c r="I23" s="33"/>
      <c r="J23" s="32"/>
      <c r="K23" s="30"/>
      <c r="L23" s="30"/>
    </row>
    <row r="24" spans="2:12" ht="15">
      <c r="B24" s="52" t="str">
        <f>IF(AND(D24&lt;0,F24&lt;0,H24&lt;0,J24&lt;0),"Loss From Operations",IF(AND(D24&gt;=0,F24&gt;=0,H24&gt;=0,J24&gt;=0),"Profit From Operations","Profit / (Loss) From Operations"))</f>
        <v>Profit / (Loss) From Operations</v>
      </c>
      <c r="D24" s="33">
        <f>SUM(D16:D23)</f>
        <v>-29</v>
      </c>
      <c r="E24" s="33"/>
      <c r="F24" s="33">
        <f>SUM(F16:F23)</f>
        <v>431</v>
      </c>
      <c r="G24" s="31"/>
      <c r="H24" s="33">
        <f>SUM(H16:H23)</f>
        <v>-29</v>
      </c>
      <c r="I24" s="33"/>
      <c r="J24" s="33">
        <f>SUM(J16:J23)</f>
        <v>431</v>
      </c>
      <c r="K24" s="30"/>
      <c r="L24" s="30"/>
    </row>
    <row r="25" spans="4:12" ht="13.5">
      <c r="D25" s="32"/>
      <c r="E25" s="33"/>
      <c r="F25" s="32"/>
      <c r="G25" s="31"/>
      <c r="H25" s="32"/>
      <c r="I25" s="33"/>
      <c r="J25" s="32"/>
      <c r="K25" s="30"/>
      <c r="L25" s="30"/>
    </row>
    <row r="26" spans="2:12" ht="13.5">
      <c r="B26" s="1" t="s">
        <v>16</v>
      </c>
      <c r="D26" s="44">
        <v>-120</v>
      </c>
      <c r="E26" s="42"/>
      <c r="F26" s="44">
        <v>-173</v>
      </c>
      <c r="G26" s="45"/>
      <c r="H26" s="44">
        <v>-120</v>
      </c>
      <c r="I26" s="33"/>
      <c r="J26" s="33">
        <v>-173</v>
      </c>
      <c r="K26" s="30"/>
      <c r="L26" s="30"/>
    </row>
    <row r="27" spans="4:12" ht="13.5">
      <c r="D27" s="32"/>
      <c r="E27" s="33"/>
      <c r="F27" s="32"/>
      <c r="G27" s="31"/>
      <c r="H27" s="32"/>
      <c r="I27" s="33"/>
      <c r="J27" s="32"/>
      <c r="K27" s="30"/>
      <c r="L27" s="30"/>
    </row>
    <row r="28" spans="2:12" ht="13.5">
      <c r="B28" s="1" t="s">
        <v>17</v>
      </c>
      <c r="D28" s="33">
        <v>0</v>
      </c>
      <c r="E28" s="33"/>
      <c r="F28" s="33">
        <v>0</v>
      </c>
      <c r="G28" s="31"/>
      <c r="H28" s="33">
        <v>0</v>
      </c>
      <c r="I28" s="33"/>
      <c r="J28" s="33">
        <v>0</v>
      </c>
      <c r="K28" s="30"/>
      <c r="L28" s="30"/>
    </row>
    <row r="29" spans="4:12" ht="10.5" customHeight="1">
      <c r="D29" s="34"/>
      <c r="E29" s="33"/>
      <c r="F29" s="34"/>
      <c r="G29" s="31"/>
      <c r="H29" s="34"/>
      <c r="I29" s="33"/>
      <c r="J29" s="34"/>
      <c r="K29" s="30"/>
      <c r="L29" s="30"/>
    </row>
    <row r="30" spans="4:12" ht="10.5" customHeight="1">
      <c r="D30" s="32"/>
      <c r="E30" s="33"/>
      <c r="F30" s="32"/>
      <c r="G30" s="31"/>
      <c r="H30" s="32"/>
      <c r="I30" s="33"/>
      <c r="J30" s="32"/>
      <c r="K30" s="30"/>
      <c r="L30" s="30"/>
    </row>
    <row r="31" spans="2:12" ht="15">
      <c r="B31" s="52" t="str">
        <f>IF(AND(D31&lt;0,F31&lt;0,H31&lt;0,J31&lt;0),"Loss Before Tax",IF(AND(D31&gt;=0,F31&gt;=0,H31&gt;=0,J31&gt;=0),"Profit Before Tax","Profit / (Loss) Before Tax"))</f>
        <v>Profit / (Loss) Before Tax</v>
      </c>
      <c r="D31" s="32">
        <f>SUM(D24:D30)</f>
        <v>-149</v>
      </c>
      <c r="E31" s="33"/>
      <c r="F31" s="32">
        <f>SUM(F24:F30)</f>
        <v>258</v>
      </c>
      <c r="G31" s="31"/>
      <c r="H31" s="32">
        <f>SUM(H24:H30)</f>
        <v>-149</v>
      </c>
      <c r="I31" s="33"/>
      <c r="J31" s="32">
        <f>SUM(J24:J30)</f>
        <v>258</v>
      </c>
      <c r="K31" s="30"/>
      <c r="L31" s="30"/>
    </row>
    <row r="32" spans="4:12" ht="13.5">
      <c r="D32" s="30"/>
      <c r="E32" s="31"/>
      <c r="F32" s="30"/>
      <c r="G32" s="31"/>
      <c r="H32" s="30"/>
      <c r="I32" s="31"/>
      <c r="J32" s="30"/>
      <c r="K32" s="30"/>
      <c r="L32" s="30"/>
    </row>
    <row r="33" spans="2:12" ht="13.5">
      <c r="B33" s="1" t="s">
        <v>8</v>
      </c>
      <c r="D33" s="32">
        <v>0</v>
      </c>
      <c r="E33" s="33"/>
      <c r="F33" s="32">
        <v>0</v>
      </c>
      <c r="G33" s="31"/>
      <c r="H33" s="33">
        <v>0</v>
      </c>
      <c r="I33" s="33"/>
      <c r="J33" s="33">
        <v>0</v>
      </c>
      <c r="K33" s="30"/>
      <c r="L33" s="30"/>
    </row>
    <row r="34" spans="4:12" ht="10.5" customHeight="1">
      <c r="D34" s="30"/>
      <c r="E34" s="31"/>
      <c r="F34" s="30"/>
      <c r="G34" s="31"/>
      <c r="H34" s="30"/>
      <c r="I34" s="31"/>
      <c r="J34" s="30"/>
      <c r="K34" s="30"/>
      <c r="L34" s="30"/>
    </row>
    <row r="35" spans="4:12" ht="10.5" customHeight="1">
      <c r="D35" s="35"/>
      <c r="E35" s="31"/>
      <c r="F35" s="35"/>
      <c r="G35" s="31"/>
      <c r="H35" s="35"/>
      <c r="I35" s="31"/>
      <c r="J35" s="35"/>
      <c r="K35" s="30"/>
      <c r="L35" s="30"/>
    </row>
    <row r="36" spans="2:12" ht="15">
      <c r="B36" s="52" t="str">
        <f>CONCATENATE(,IF(AND(D36&lt;0,F36&lt;0,H36&lt;0,J36&lt;0),"Loss",IF(AND(D36&gt;=0,F36&gt;=0,H36&gt;=0,J36&gt;=0),"Profit","Profit / (Loss)"))," For The ",PROPER(Content!F20),)</f>
        <v>Profit / (Loss) For The Period</v>
      </c>
      <c r="D36" s="36">
        <f>SUM(D31:D35)</f>
        <v>-149</v>
      </c>
      <c r="E36" s="31"/>
      <c r="F36" s="36">
        <f>SUM(F31:F35)</f>
        <v>258</v>
      </c>
      <c r="G36" s="31"/>
      <c r="H36" s="36">
        <f>SUM(H31:H35)</f>
        <v>-149</v>
      </c>
      <c r="I36" s="31"/>
      <c r="J36" s="36">
        <f>SUM(J31:J35)</f>
        <v>258</v>
      </c>
      <c r="K36" s="30"/>
      <c r="L36" s="30"/>
    </row>
    <row r="37" spans="2:12" ht="4.5" customHeight="1" thickBot="1">
      <c r="B37" s="2"/>
      <c r="D37" s="37"/>
      <c r="E37" s="31"/>
      <c r="F37" s="37"/>
      <c r="G37" s="31"/>
      <c r="H37" s="37"/>
      <c r="I37" s="31"/>
      <c r="J37" s="37"/>
      <c r="K37" s="30"/>
      <c r="L37" s="30"/>
    </row>
    <row r="38" spans="4:12" ht="14.25" thickTop="1">
      <c r="D38" s="30"/>
      <c r="E38" s="31"/>
      <c r="F38" s="30"/>
      <c r="G38" s="31"/>
      <c r="H38" s="30"/>
      <c r="I38" s="31"/>
      <c r="J38" s="30"/>
      <c r="K38" s="30"/>
      <c r="L38" s="30"/>
    </row>
    <row r="39" spans="4:12" ht="9" customHeight="1">
      <c r="D39" s="30"/>
      <c r="E39" s="31"/>
      <c r="F39" s="30"/>
      <c r="G39" s="31"/>
      <c r="H39" s="30"/>
      <c r="I39" s="31"/>
      <c r="J39" s="30"/>
      <c r="K39" s="30"/>
      <c r="L39" s="30"/>
    </row>
    <row r="40" spans="2:12" ht="13.5">
      <c r="B40" s="1" t="s">
        <v>36</v>
      </c>
      <c r="D40" s="30"/>
      <c r="E40" s="31"/>
      <c r="F40" s="30"/>
      <c r="G40" s="31"/>
      <c r="H40" s="30"/>
      <c r="I40" s="31"/>
      <c r="J40" s="30"/>
      <c r="K40" s="30"/>
      <c r="L40" s="30"/>
    </row>
    <row r="41" spans="2:12" ht="13.5">
      <c r="B41" s="1" t="s">
        <v>46</v>
      </c>
      <c r="D41" s="30">
        <f>D45-D42</f>
        <v>-149</v>
      </c>
      <c r="E41" s="31"/>
      <c r="F41" s="30">
        <f>F45-F42</f>
        <v>257</v>
      </c>
      <c r="G41" s="31"/>
      <c r="H41" s="30">
        <f>H45-H42</f>
        <v>-149</v>
      </c>
      <c r="I41" s="31"/>
      <c r="J41" s="32">
        <f>J45-J42</f>
        <v>257</v>
      </c>
      <c r="K41" s="30"/>
      <c r="L41" s="30"/>
    </row>
    <row r="42" spans="2:12" s="6" customFormat="1" ht="13.5">
      <c r="B42" s="6" t="s">
        <v>48</v>
      </c>
      <c r="D42" s="32">
        <v>0</v>
      </c>
      <c r="E42" s="31"/>
      <c r="F42" s="32">
        <v>1</v>
      </c>
      <c r="G42" s="31"/>
      <c r="H42" s="31">
        <v>0</v>
      </c>
      <c r="I42" s="31"/>
      <c r="J42" s="31">
        <v>1</v>
      </c>
      <c r="K42" s="31"/>
      <c r="L42" s="31"/>
    </row>
    <row r="43" spans="4:12" s="6" customFormat="1" ht="6" customHeight="1">
      <c r="D43" s="34"/>
      <c r="E43" s="31"/>
      <c r="F43" s="34"/>
      <c r="G43" s="31"/>
      <c r="H43" s="34"/>
      <c r="I43" s="31"/>
      <c r="J43" s="34"/>
      <c r="K43" s="31"/>
      <c r="L43" s="31"/>
    </row>
    <row r="44" spans="4:12" s="6" customFormat="1" ht="6" customHeight="1">
      <c r="D44" s="32"/>
      <c r="E44" s="31"/>
      <c r="F44" s="32"/>
      <c r="G44" s="31"/>
      <c r="H44" s="32"/>
      <c r="I44" s="31"/>
      <c r="J44" s="32"/>
      <c r="K44" s="31"/>
      <c r="L44" s="31"/>
    </row>
    <row r="45" spans="4:12" ht="15">
      <c r="D45" s="36">
        <f>D36</f>
        <v>-149</v>
      </c>
      <c r="E45" s="31"/>
      <c r="F45" s="36">
        <f>F36</f>
        <v>258</v>
      </c>
      <c r="G45" s="31"/>
      <c r="H45" s="36">
        <f>H36</f>
        <v>-149</v>
      </c>
      <c r="I45" s="31"/>
      <c r="J45" s="36">
        <f>J36</f>
        <v>258</v>
      </c>
      <c r="K45" s="31"/>
      <c r="L45" s="31"/>
    </row>
    <row r="46" spans="4:12" ht="3" customHeight="1" thickBot="1">
      <c r="D46" s="38"/>
      <c r="E46" s="31"/>
      <c r="F46" s="38"/>
      <c r="G46" s="31"/>
      <c r="H46" s="38"/>
      <c r="I46" s="31"/>
      <c r="J46" s="38"/>
      <c r="K46" s="30"/>
      <c r="L46" s="30"/>
    </row>
    <row r="47" spans="4:12" ht="13.5">
      <c r="D47" s="30"/>
      <c r="E47" s="31"/>
      <c r="F47" s="30"/>
      <c r="G47" s="31"/>
      <c r="H47" s="30"/>
      <c r="I47" s="31"/>
      <c r="J47" s="30"/>
      <c r="K47" s="30"/>
      <c r="L47" s="30"/>
    </row>
    <row r="48" ht="15">
      <c r="B48" s="2" t="s">
        <v>119</v>
      </c>
    </row>
    <row r="49" ht="15">
      <c r="B49" s="2" t="s">
        <v>66</v>
      </c>
    </row>
    <row r="51" spans="2:12" ht="13.5">
      <c r="B51" s="89" t="str">
        <f>IF(AND(D51&lt;0,F51&lt;0,H51&lt;0,J51&lt;0),"a) Basic Loss per share (Sen)",IF(AND(D51&gt;=0,F51&gt;=0,H51&gt;=0,J51&gt;=0),"a) Basic Profit per share (Sen)","a) Basic Profit / (Loss) per share (Sen)"))</f>
        <v>a) Basic Profit / (Loss) per share (Sen)</v>
      </c>
      <c r="D51" s="39">
        <f>D36/51000*100</f>
        <v>-0.29215686274509806</v>
      </c>
      <c r="E51" s="40"/>
      <c r="F51" s="39">
        <f>F36/51000*100</f>
        <v>0.5058823529411764</v>
      </c>
      <c r="G51" s="40"/>
      <c r="H51" s="39">
        <f>H36/51000*100</f>
        <v>-0.29215686274509806</v>
      </c>
      <c r="I51" s="40"/>
      <c r="J51" s="39">
        <f>J36/51000*100</f>
        <v>0.5058823529411764</v>
      </c>
      <c r="K51" s="39"/>
      <c r="L51" s="39"/>
    </row>
    <row r="52" ht="5.25" customHeight="1">
      <c r="B52" s="90"/>
    </row>
    <row r="53" spans="2:10" ht="13.5">
      <c r="B53" s="90" t="s">
        <v>37</v>
      </c>
      <c r="D53" s="15" t="s">
        <v>39</v>
      </c>
      <c r="E53" s="16"/>
      <c r="F53" s="15" t="s">
        <v>39</v>
      </c>
      <c r="G53" s="16"/>
      <c r="H53" s="15" t="s">
        <v>39</v>
      </c>
      <c r="I53" s="16"/>
      <c r="J53" s="15" t="s">
        <v>39</v>
      </c>
    </row>
    <row r="55" spans="2:10" ht="27.75" customHeight="1">
      <c r="B55" s="92" t="str">
        <f>CONCATENATE("(The Condensed Consolidated Income Statement should be read in conjuction with the audited Annual Financial Report for the Year Ended ",Content!G12," and the accompanying notes attached to the interim financial statements)")</f>
        <v>(The Condensed Consolidated Income Statement should be read in conjuction with the audited Annual Financial Report for the Year Ended 31 December 2007 and the accompanying notes attached to the interim financial statements)</v>
      </c>
      <c r="C55" s="92"/>
      <c r="D55" s="92"/>
      <c r="E55" s="92"/>
      <c r="F55" s="92"/>
      <c r="G55" s="92"/>
      <c r="H55" s="92"/>
      <c r="I55" s="92"/>
      <c r="J55" s="92"/>
    </row>
    <row r="56" ht="6" customHeight="1"/>
    <row r="58" spans="4:10" ht="13.5">
      <c r="D58" s="30"/>
      <c r="E58" s="31"/>
      <c r="F58" s="32"/>
      <c r="G58" s="31"/>
      <c r="H58" s="30"/>
      <c r="I58" s="31"/>
      <c r="J58" s="32"/>
    </row>
  </sheetData>
  <mergeCells count="8">
    <mergeCell ref="B1:J1"/>
    <mergeCell ref="B2:J2"/>
    <mergeCell ref="B3:J3"/>
    <mergeCell ref="B5:J5"/>
    <mergeCell ref="B55:J55"/>
    <mergeCell ref="D8:F8"/>
    <mergeCell ref="H8:J8"/>
    <mergeCell ref="B6:J6"/>
  </mergeCells>
  <conditionalFormatting sqref="A1:IV65536">
    <cfRule type="expression" priority="1" dxfId="0" stopIfTrue="1">
      <formula>CellHasFormula</formula>
    </cfRule>
  </conditionalFormatting>
  <printOptions/>
  <pageMargins left="0.65" right="0.25" top="0.65" bottom="0.25" header="0.25" footer="0.25"/>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L83"/>
  <sheetViews>
    <sheetView showGridLines="0" tabSelected="1" view="pageBreakPreview" zoomScaleSheetLayoutView="100" workbookViewId="0" topLeftCell="A1">
      <selection activeCell="F15" sqref="F15"/>
    </sheetView>
  </sheetViews>
  <sheetFormatPr defaultColWidth="9.140625" defaultRowHeight="12.75"/>
  <cols>
    <col min="1" max="1" width="0.71875" style="20" customWidth="1"/>
    <col min="2" max="2" width="2.57421875" style="20" customWidth="1"/>
    <col min="3" max="6" width="12.421875" style="20" customWidth="1"/>
    <col min="7" max="7" width="11.7109375" style="20" customWidth="1"/>
    <col min="8" max="8" width="14.7109375" style="20" customWidth="1"/>
    <col min="9" max="9" width="3.28125" style="20" customWidth="1"/>
    <col min="10" max="10" width="14.7109375" style="20" customWidth="1"/>
    <col min="11" max="11" width="0.9921875" style="20" customWidth="1"/>
    <col min="12" max="12" width="1.421875" style="20" customWidth="1"/>
    <col min="13" max="16384" width="9.140625" style="20" customWidth="1"/>
  </cols>
  <sheetData>
    <row r="1" spans="2:10" ht="18.75">
      <c r="B1" s="100" t="str">
        <f>Content!F7</f>
        <v>MERCES HOLDINGS BERHAD</v>
      </c>
      <c r="C1" s="100"/>
      <c r="D1" s="100"/>
      <c r="E1" s="100"/>
      <c r="F1" s="100"/>
      <c r="G1" s="100"/>
      <c r="H1" s="100"/>
      <c r="I1" s="100"/>
      <c r="J1" s="100"/>
    </row>
    <row r="2" spans="2:10" s="24" customFormat="1" ht="12" customHeight="1">
      <c r="B2" s="99" t="s">
        <v>65</v>
      </c>
      <c r="C2" s="99"/>
      <c r="D2" s="99"/>
      <c r="E2" s="99"/>
      <c r="F2" s="99"/>
      <c r="G2" s="99"/>
      <c r="H2" s="99"/>
      <c r="I2" s="99"/>
      <c r="J2" s="99"/>
    </row>
    <row r="3" spans="2:10" s="24" customFormat="1" ht="12" customHeight="1">
      <c r="B3" s="99" t="s">
        <v>22</v>
      </c>
      <c r="C3" s="99"/>
      <c r="D3" s="99"/>
      <c r="E3" s="99"/>
      <c r="F3" s="99"/>
      <c r="G3" s="99"/>
      <c r="H3" s="99"/>
      <c r="I3" s="99"/>
      <c r="J3" s="99"/>
    </row>
    <row r="4" spans="2:10" s="24" customFormat="1" ht="12" customHeight="1">
      <c r="B4" s="23"/>
      <c r="C4" s="23"/>
      <c r="D4" s="23"/>
      <c r="E4" s="23"/>
      <c r="F4" s="23"/>
      <c r="G4" s="23"/>
      <c r="H4" s="23"/>
      <c r="I4" s="23"/>
      <c r="J4" s="23"/>
    </row>
    <row r="5" spans="2:10" ht="15">
      <c r="B5" s="101" t="str">
        <f>CONCATENATE("CONDENSED CONSOLIDATED BALANCE SHEETS AS AT ",Content!F16,)</f>
        <v>CONDENSED CONSOLIDATED BALANCE SHEETS AS AT 31 MARCH 2008</v>
      </c>
      <c r="C5" s="101"/>
      <c r="D5" s="101"/>
      <c r="E5" s="101"/>
      <c r="F5" s="101"/>
      <c r="G5" s="101"/>
      <c r="H5" s="101"/>
      <c r="I5" s="101"/>
      <c r="J5" s="101"/>
    </row>
    <row r="6" ht="12" customHeight="1">
      <c r="B6" s="25"/>
    </row>
    <row r="7" spans="8:10" ht="13.5" customHeight="1">
      <c r="H7" s="27" t="s">
        <v>23</v>
      </c>
      <c r="J7" s="27" t="s">
        <v>64</v>
      </c>
    </row>
    <row r="8" spans="8:10" ht="13.5" customHeight="1">
      <c r="H8" s="27" t="s">
        <v>42</v>
      </c>
      <c r="I8" s="26"/>
      <c r="J8" s="27" t="s">
        <v>59</v>
      </c>
    </row>
    <row r="9" spans="8:10" ht="13.5" customHeight="1">
      <c r="H9" s="68" t="str">
        <f>Content!F18</f>
        <v>31 Mar 2008</v>
      </c>
      <c r="I9" s="26"/>
      <c r="J9" s="68" t="str">
        <f>Content!G13</f>
        <v>31 Dec 2007</v>
      </c>
    </row>
    <row r="10" spans="8:10" ht="13.5" customHeight="1">
      <c r="H10" s="27" t="s">
        <v>14</v>
      </c>
      <c r="I10" s="26"/>
      <c r="J10" s="27" t="s">
        <v>14</v>
      </c>
    </row>
    <row r="11" spans="2:10" ht="15">
      <c r="B11" s="25" t="s">
        <v>11</v>
      </c>
      <c r="H11" s="26"/>
      <c r="I11" s="26"/>
      <c r="J11" s="22"/>
    </row>
    <row r="12" spans="2:12" ht="15">
      <c r="B12" s="25" t="s">
        <v>24</v>
      </c>
      <c r="H12" s="41"/>
      <c r="I12" s="41"/>
      <c r="J12" s="41"/>
      <c r="K12" s="41"/>
      <c r="L12" s="41"/>
    </row>
    <row r="13" spans="2:12" ht="13.5">
      <c r="B13" s="20" t="s">
        <v>2</v>
      </c>
      <c r="H13" s="42">
        <v>33</v>
      </c>
      <c r="I13" s="42"/>
      <c r="J13" s="42">
        <v>0</v>
      </c>
      <c r="K13" s="41"/>
      <c r="L13" s="41"/>
    </row>
    <row r="14" spans="2:12" ht="13.5">
      <c r="B14" s="20" t="s">
        <v>125</v>
      </c>
      <c r="H14" s="42">
        <v>870</v>
      </c>
      <c r="I14" s="42"/>
      <c r="J14" s="42">
        <v>873</v>
      </c>
      <c r="K14" s="41"/>
      <c r="L14" s="41"/>
    </row>
    <row r="15" spans="2:12" ht="13.5">
      <c r="B15" s="20" t="s">
        <v>3</v>
      </c>
      <c r="H15" s="42">
        <v>2340</v>
      </c>
      <c r="I15" s="42"/>
      <c r="J15" s="42">
        <v>2340</v>
      </c>
      <c r="K15" s="41"/>
      <c r="L15" s="41"/>
    </row>
    <row r="16" spans="2:12" ht="13.5">
      <c r="B16" s="20" t="s">
        <v>4</v>
      </c>
      <c r="H16" s="42">
        <v>17323</v>
      </c>
      <c r="I16" s="42"/>
      <c r="J16" s="42">
        <v>17323</v>
      </c>
      <c r="K16" s="41"/>
      <c r="L16" s="41"/>
    </row>
    <row r="17" spans="2:12" ht="13.5">
      <c r="B17" s="20" t="s">
        <v>82</v>
      </c>
      <c r="H17" s="42">
        <v>4400</v>
      </c>
      <c r="I17" s="42"/>
      <c r="J17" s="42">
        <v>4400</v>
      </c>
      <c r="K17" s="41"/>
      <c r="L17" s="41"/>
    </row>
    <row r="18" spans="8:12" ht="3" customHeight="1">
      <c r="H18" s="43"/>
      <c r="I18" s="42"/>
      <c r="J18" s="43"/>
      <c r="K18" s="41"/>
      <c r="L18" s="41"/>
    </row>
    <row r="19" spans="8:12" ht="3" customHeight="1">
      <c r="H19" s="42"/>
      <c r="I19" s="42"/>
      <c r="J19" s="42"/>
      <c r="K19" s="41"/>
      <c r="L19" s="41"/>
    </row>
    <row r="20" spans="8:12" ht="13.5">
      <c r="H20" s="42">
        <f>SUM(H12:H19)</f>
        <v>24966</v>
      </c>
      <c r="I20" s="42"/>
      <c r="J20" s="42">
        <f>SUM(J12:J19)</f>
        <v>24936</v>
      </c>
      <c r="K20" s="41"/>
      <c r="L20" s="41"/>
    </row>
    <row r="21" spans="8:12" ht="3" customHeight="1">
      <c r="H21" s="43"/>
      <c r="I21" s="42"/>
      <c r="J21" s="43"/>
      <c r="K21" s="41"/>
      <c r="L21" s="41"/>
    </row>
    <row r="22" spans="8:12" ht="10.5" customHeight="1">
      <c r="H22" s="42"/>
      <c r="I22" s="42"/>
      <c r="J22" s="42"/>
      <c r="K22" s="41"/>
      <c r="L22" s="41"/>
    </row>
    <row r="23" spans="2:12" ht="15">
      <c r="B23" s="25" t="s">
        <v>60</v>
      </c>
      <c r="H23" s="44"/>
      <c r="I23" s="44"/>
      <c r="J23" s="44"/>
      <c r="K23" s="41"/>
      <c r="L23" s="41"/>
    </row>
    <row r="24" spans="2:12" ht="13.5">
      <c r="B24" s="20" t="s">
        <v>5</v>
      </c>
      <c r="H24" s="42">
        <v>13122</v>
      </c>
      <c r="I24" s="42"/>
      <c r="J24" s="42">
        <v>14172</v>
      </c>
      <c r="K24" s="41"/>
      <c r="L24" s="41"/>
    </row>
    <row r="25" spans="2:12" ht="13.5">
      <c r="B25" s="20" t="s">
        <v>21</v>
      </c>
      <c r="H25" s="42">
        <v>13020</v>
      </c>
      <c r="I25" s="42"/>
      <c r="J25" s="42">
        <f>12551+491</f>
        <v>13042</v>
      </c>
      <c r="K25" s="45"/>
      <c r="L25" s="45"/>
    </row>
    <row r="26" spans="2:12" ht="13.5">
      <c r="B26" s="20" t="s">
        <v>6</v>
      </c>
      <c r="H26" s="42">
        <v>1262</v>
      </c>
      <c r="I26" s="42"/>
      <c r="J26" s="42">
        <v>1590</v>
      </c>
      <c r="K26" s="41"/>
      <c r="L26" s="41"/>
    </row>
    <row r="27" spans="8:12" ht="3" customHeight="1">
      <c r="H27" s="43"/>
      <c r="I27" s="42"/>
      <c r="J27" s="43"/>
      <c r="K27" s="41"/>
      <c r="L27" s="41"/>
    </row>
    <row r="28" spans="8:12" ht="3" customHeight="1">
      <c r="H28" s="42"/>
      <c r="I28" s="42"/>
      <c r="J28" s="42"/>
      <c r="K28" s="41"/>
      <c r="L28" s="41"/>
    </row>
    <row r="29" spans="3:12" ht="15">
      <c r="C29" s="25"/>
      <c r="H29" s="42">
        <f>SUM(H23:H28)</f>
        <v>27404</v>
      </c>
      <c r="I29" s="42"/>
      <c r="J29" s="42">
        <f>SUM(J23:J28)</f>
        <v>28804</v>
      </c>
      <c r="K29" s="41"/>
      <c r="L29" s="41"/>
    </row>
    <row r="30" spans="3:12" ht="3" customHeight="1">
      <c r="C30" s="25"/>
      <c r="H30" s="42"/>
      <c r="I30" s="42"/>
      <c r="J30" s="42"/>
      <c r="K30" s="41"/>
      <c r="L30" s="41"/>
    </row>
    <row r="31" spans="8:12" ht="10.5" customHeight="1">
      <c r="H31" s="46"/>
      <c r="I31" s="42"/>
      <c r="J31" s="46"/>
      <c r="K31" s="41"/>
      <c r="L31" s="41"/>
    </row>
    <row r="32" spans="8:12" ht="3" customHeight="1">
      <c r="H32" s="42"/>
      <c r="I32" s="42"/>
      <c r="J32" s="42"/>
      <c r="K32" s="41"/>
      <c r="L32" s="41"/>
    </row>
    <row r="33" spans="2:12" ht="15">
      <c r="B33" s="25" t="s">
        <v>10</v>
      </c>
      <c r="H33" s="47">
        <f>H20+H29</f>
        <v>52370</v>
      </c>
      <c r="I33" s="47"/>
      <c r="J33" s="47">
        <f>J20+J29</f>
        <v>53740</v>
      </c>
      <c r="K33" s="41"/>
      <c r="L33" s="41"/>
    </row>
    <row r="34" spans="2:12" ht="3" customHeight="1" thickBot="1">
      <c r="B34" s="25"/>
      <c r="H34" s="48"/>
      <c r="I34" s="42"/>
      <c r="J34" s="48"/>
      <c r="K34" s="41"/>
      <c r="L34" s="41"/>
    </row>
    <row r="35" spans="8:12" ht="14.25" thickTop="1">
      <c r="H35" s="44"/>
      <c r="I35" s="44"/>
      <c r="J35" s="44"/>
      <c r="K35" s="41"/>
      <c r="L35" s="41"/>
    </row>
    <row r="36" spans="8:12" ht="4.5" customHeight="1">
      <c r="H36" s="44"/>
      <c r="I36" s="44"/>
      <c r="J36" s="44"/>
      <c r="K36" s="41"/>
      <c r="L36" s="41"/>
    </row>
    <row r="37" spans="2:12" ht="15">
      <c r="B37" s="25" t="s">
        <v>12</v>
      </c>
      <c r="H37" s="44"/>
      <c r="I37" s="44"/>
      <c r="J37" s="44"/>
      <c r="K37" s="41"/>
      <c r="L37" s="41"/>
    </row>
    <row r="38" spans="2:12" ht="15">
      <c r="B38" s="20" t="s">
        <v>61</v>
      </c>
      <c r="C38" s="25"/>
      <c r="H38" s="44"/>
      <c r="I38" s="44"/>
      <c r="J38" s="44"/>
      <c r="K38" s="41"/>
      <c r="L38" s="41"/>
    </row>
    <row r="39" spans="2:12" ht="13.5">
      <c r="B39" s="20" t="s">
        <v>9</v>
      </c>
      <c r="H39" s="42">
        <v>51000</v>
      </c>
      <c r="I39" s="42"/>
      <c r="J39" s="42">
        <v>51000</v>
      </c>
      <c r="K39" s="41"/>
      <c r="L39" s="41"/>
    </row>
    <row r="40" spans="2:12" ht="13.5">
      <c r="B40" s="20" t="s">
        <v>47</v>
      </c>
      <c r="H40" s="42">
        <v>-32837</v>
      </c>
      <c r="I40" s="42"/>
      <c r="J40" s="42">
        <f>-32695+7</f>
        <v>-32688</v>
      </c>
      <c r="K40" s="41"/>
      <c r="L40" s="41"/>
    </row>
    <row r="41" spans="8:12" ht="3" customHeight="1">
      <c r="H41" s="43"/>
      <c r="I41" s="42"/>
      <c r="J41" s="43"/>
      <c r="K41" s="41"/>
      <c r="L41" s="41"/>
    </row>
    <row r="42" spans="8:12" ht="3" customHeight="1">
      <c r="H42" s="42"/>
      <c r="I42" s="42"/>
      <c r="J42" s="42"/>
      <c r="K42" s="41"/>
      <c r="L42" s="41"/>
    </row>
    <row r="43" spans="3:12" ht="15">
      <c r="C43" s="25"/>
      <c r="H43" s="42">
        <f>SUM(H38:H42)</f>
        <v>18163</v>
      </c>
      <c r="I43" s="42"/>
      <c r="J43" s="42">
        <f>SUM(J38:J42)</f>
        <v>18312</v>
      </c>
      <c r="K43" s="41"/>
      <c r="L43" s="41"/>
    </row>
    <row r="44" spans="3:12" ht="4.5" customHeight="1">
      <c r="C44" s="25"/>
      <c r="H44" s="42"/>
      <c r="I44" s="42"/>
      <c r="J44" s="42"/>
      <c r="K44" s="41"/>
      <c r="L44" s="41"/>
    </row>
    <row r="45" spans="2:12" ht="15">
      <c r="B45" s="25" t="s">
        <v>62</v>
      </c>
      <c r="H45" s="42">
        <v>2064</v>
      </c>
      <c r="I45" s="42"/>
      <c r="J45" s="42">
        <v>2064</v>
      </c>
      <c r="K45" s="41"/>
      <c r="L45" s="41"/>
    </row>
    <row r="46" spans="2:12" ht="3" customHeight="1">
      <c r="B46" s="25"/>
      <c r="H46" s="43"/>
      <c r="I46" s="42"/>
      <c r="J46" s="43"/>
      <c r="K46" s="41"/>
      <c r="L46" s="41"/>
    </row>
    <row r="47" spans="2:12" ht="3" customHeight="1">
      <c r="B47" s="25"/>
      <c r="H47" s="42"/>
      <c r="I47" s="42"/>
      <c r="J47" s="42"/>
      <c r="K47" s="41"/>
      <c r="L47" s="41"/>
    </row>
    <row r="48" spans="2:12" ht="15">
      <c r="B48" s="25" t="s">
        <v>63</v>
      </c>
      <c r="H48" s="42">
        <f>SUM(H43:H47)</f>
        <v>20227</v>
      </c>
      <c r="I48" s="42"/>
      <c r="J48" s="42">
        <f>SUM(J43:J47)</f>
        <v>20376</v>
      </c>
      <c r="K48" s="45"/>
      <c r="L48" s="45"/>
    </row>
    <row r="49" spans="2:12" ht="3" customHeight="1">
      <c r="B49" s="25"/>
      <c r="H49" s="43"/>
      <c r="I49" s="42"/>
      <c r="J49" s="43"/>
      <c r="K49" s="45"/>
      <c r="L49" s="45"/>
    </row>
    <row r="50" spans="2:12" ht="10.5" customHeight="1">
      <c r="B50" s="25"/>
      <c r="H50" s="42"/>
      <c r="I50" s="42"/>
      <c r="J50" s="42"/>
      <c r="K50" s="45"/>
      <c r="L50" s="45"/>
    </row>
    <row r="51" spans="2:12" ht="15">
      <c r="B51" s="25" t="s">
        <v>54</v>
      </c>
      <c r="H51" s="44"/>
      <c r="I51" s="44"/>
      <c r="J51" s="44"/>
      <c r="K51" s="41"/>
      <c r="L51" s="41"/>
    </row>
    <row r="52" spans="2:12" ht="13.5">
      <c r="B52" s="20" t="s">
        <v>49</v>
      </c>
      <c r="H52" s="42">
        <v>3400</v>
      </c>
      <c r="I52" s="42"/>
      <c r="J52" s="42">
        <v>3700</v>
      </c>
      <c r="K52" s="41"/>
      <c r="L52" s="41"/>
    </row>
    <row r="53" spans="8:12" ht="10.5" customHeight="1">
      <c r="H53" s="42"/>
      <c r="I53" s="42"/>
      <c r="J53" s="42"/>
      <c r="K53" s="41"/>
      <c r="L53" s="41"/>
    </row>
    <row r="54" spans="2:12" ht="15">
      <c r="B54" s="25" t="s">
        <v>1</v>
      </c>
      <c r="H54" s="44"/>
      <c r="I54" s="44"/>
      <c r="J54" s="44"/>
      <c r="K54" s="41"/>
      <c r="L54" s="41"/>
    </row>
    <row r="55" spans="2:12" ht="13.5">
      <c r="B55" s="20" t="s">
        <v>15</v>
      </c>
      <c r="H55" s="42">
        <v>6152</v>
      </c>
      <c r="I55" s="42"/>
      <c r="J55" s="42">
        <v>7065</v>
      </c>
      <c r="K55" s="41"/>
      <c r="L55" s="41"/>
    </row>
    <row r="56" spans="2:12" ht="13.5">
      <c r="B56" s="20" t="s">
        <v>25</v>
      </c>
      <c r="H56" s="42">
        <v>4670</v>
      </c>
      <c r="I56" s="42"/>
      <c r="J56" s="42">
        <f>4147+486-1</f>
        <v>4632</v>
      </c>
      <c r="K56" s="41"/>
      <c r="L56" s="41"/>
    </row>
    <row r="57" spans="2:12" ht="13.5">
      <c r="B57" s="20" t="s">
        <v>58</v>
      </c>
      <c r="H57" s="42">
        <v>1950</v>
      </c>
      <c r="I57" s="42"/>
      <c r="J57" s="42">
        <f>2118-2+1</f>
        <v>2117</v>
      </c>
      <c r="K57" s="41"/>
      <c r="L57" s="41"/>
    </row>
    <row r="58" spans="2:12" ht="13.5">
      <c r="B58" s="20" t="s">
        <v>7</v>
      </c>
      <c r="H58" s="42">
        <v>7743</v>
      </c>
      <c r="I58" s="42"/>
      <c r="J58" s="42">
        <v>7622</v>
      </c>
      <c r="K58" s="41"/>
      <c r="L58" s="41"/>
    </row>
    <row r="59" spans="2:12" ht="13.5">
      <c r="B59" s="20" t="s">
        <v>8</v>
      </c>
      <c r="H59" s="42">
        <v>8228</v>
      </c>
      <c r="I59" s="42"/>
      <c r="J59" s="42">
        <v>8228</v>
      </c>
      <c r="K59" s="41"/>
      <c r="L59" s="41"/>
    </row>
    <row r="60" spans="8:12" ht="3" customHeight="1">
      <c r="H60" s="43"/>
      <c r="I60" s="42"/>
      <c r="J60" s="43"/>
      <c r="K60" s="41"/>
      <c r="L60" s="41"/>
    </row>
    <row r="61" spans="3:12" ht="3" customHeight="1">
      <c r="C61" s="25"/>
      <c r="H61" s="42"/>
      <c r="I61" s="42"/>
      <c r="J61" s="42"/>
      <c r="K61" s="41"/>
      <c r="L61" s="41"/>
    </row>
    <row r="62" spans="2:12" ht="15">
      <c r="B62" s="25"/>
      <c r="C62" s="25"/>
      <c r="H62" s="42">
        <f>SUM(H54:H61)</f>
        <v>28743</v>
      </c>
      <c r="I62" s="42"/>
      <c r="J62" s="42">
        <f>SUM(J54:J61)</f>
        <v>29664</v>
      </c>
      <c r="K62" s="41"/>
      <c r="L62" s="41"/>
    </row>
    <row r="63" spans="2:12" ht="3" customHeight="1">
      <c r="B63" s="25"/>
      <c r="C63" s="25"/>
      <c r="H63" s="43"/>
      <c r="I63" s="42"/>
      <c r="J63" s="43"/>
      <c r="K63" s="41"/>
      <c r="L63" s="41"/>
    </row>
    <row r="64" spans="3:12" ht="10.5" customHeight="1">
      <c r="C64" s="25"/>
      <c r="H64" s="42"/>
      <c r="I64" s="42"/>
      <c r="J64" s="42"/>
      <c r="K64" s="41"/>
      <c r="L64" s="41"/>
    </row>
    <row r="65" spans="2:12" ht="15">
      <c r="B65" s="25" t="s">
        <v>20</v>
      </c>
      <c r="C65" s="25"/>
      <c r="H65" s="42">
        <f>H62+H52</f>
        <v>32143</v>
      </c>
      <c r="I65" s="42"/>
      <c r="J65" s="42">
        <f>J62+J52</f>
        <v>33364</v>
      </c>
      <c r="K65" s="41"/>
      <c r="L65" s="41"/>
    </row>
    <row r="66" spans="2:12" ht="10.5" customHeight="1">
      <c r="B66" s="25"/>
      <c r="C66" s="25"/>
      <c r="H66" s="42"/>
      <c r="I66" s="42"/>
      <c r="J66" s="42"/>
      <c r="K66" s="41"/>
      <c r="L66" s="41"/>
    </row>
    <row r="67" spans="8:12" ht="3" customHeight="1">
      <c r="H67" s="49"/>
      <c r="I67" s="42"/>
      <c r="J67" s="49"/>
      <c r="K67" s="41"/>
      <c r="L67" s="41"/>
    </row>
    <row r="68" spans="2:12" ht="15">
      <c r="B68" s="25" t="s">
        <v>13</v>
      </c>
      <c r="H68" s="47">
        <f>H65+H48</f>
        <v>52370</v>
      </c>
      <c r="I68" s="47"/>
      <c r="J68" s="47">
        <f>+J65+J48</f>
        <v>53740</v>
      </c>
      <c r="K68" s="41"/>
      <c r="L68" s="41"/>
    </row>
    <row r="69" spans="2:12" ht="3" customHeight="1" thickBot="1">
      <c r="B69" s="25"/>
      <c r="H69" s="48"/>
      <c r="I69" s="42"/>
      <c r="J69" s="48"/>
      <c r="K69" s="41"/>
      <c r="L69" s="41"/>
    </row>
    <row r="70" spans="8:12" ht="12.75" customHeight="1" thickTop="1">
      <c r="H70" s="51">
        <f>H68-H33</f>
        <v>0</v>
      </c>
      <c r="I70" s="51"/>
      <c r="J70" s="51">
        <f>J68-J33</f>
        <v>0</v>
      </c>
      <c r="K70" s="41"/>
      <c r="L70" s="41"/>
    </row>
    <row r="71" ht="9" customHeight="1">
      <c r="I71" s="29"/>
    </row>
    <row r="72" spans="2:10" ht="13.5">
      <c r="B72" s="20" t="s">
        <v>73</v>
      </c>
      <c r="H72" s="50">
        <f>H43/H39</f>
        <v>0.3561372549019608</v>
      </c>
      <c r="I72" s="50"/>
      <c r="J72" s="50">
        <f>J43/J39</f>
        <v>0.35905882352941176</v>
      </c>
    </row>
    <row r="73" spans="8:10" ht="13.5">
      <c r="H73" s="19"/>
      <c r="I73" s="19"/>
      <c r="J73" s="19"/>
    </row>
    <row r="74" spans="2:10" ht="27.75" customHeight="1">
      <c r="B74" s="98" t="str">
        <f>CONCATENATE("(The Condensed Consolidated Balance Sheets should be read in conjuction with the audited Annual Financial Report for the Year Ended ",Content!G12," and the accompanying notes attached to the interim financial statements)")</f>
        <v>(The Condensed Consolidated Balance Sheets should be read in conjuction with the audited Annual Financial Report for the Year Ended 31 December 2007 and the accompanying notes attached to the interim financial statements)</v>
      </c>
      <c r="C74" s="92"/>
      <c r="D74" s="92"/>
      <c r="E74" s="92"/>
      <c r="F74" s="92"/>
      <c r="G74" s="92"/>
      <c r="H74" s="92"/>
      <c r="I74" s="92"/>
      <c r="J74" s="92"/>
    </row>
    <row r="75" spans="8:10" ht="3" customHeight="1">
      <c r="H75" s="19"/>
      <c r="I75" s="19"/>
      <c r="J75" s="19"/>
    </row>
    <row r="76" spans="8:10" ht="13.5">
      <c r="H76" s="19"/>
      <c r="I76" s="19"/>
      <c r="J76" s="19"/>
    </row>
    <row r="77" spans="8:10" ht="13.5">
      <c r="H77" s="19"/>
      <c r="I77" s="19"/>
      <c r="J77" s="19"/>
    </row>
    <row r="78" spans="8:10" ht="13.5">
      <c r="H78" s="19"/>
      <c r="I78" s="19"/>
      <c r="J78" s="19"/>
    </row>
    <row r="79" spans="8:10" ht="13.5">
      <c r="H79" s="19"/>
      <c r="I79" s="19"/>
      <c r="J79" s="19"/>
    </row>
    <row r="80" spans="8:10" ht="13.5">
      <c r="H80" s="19"/>
      <c r="I80" s="19"/>
      <c r="J80" s="19"/>
    </row>
    <row r="81" spans="8:10" ht="13.5">
      <c r="H81" s="19"/>
      <c r="I81" s="19"/>
      <c r="J81" s="19"/>
    </row>
    <row r="82" spans="8:10" ht="13.5">
      <c r="H82" s="19"/>
      <c r="I82" s="19"/>
      <c r="J82" s="19"/>
    </row>
    <row r="83" spans="8:10" ht="13.5">
      <c r="H83" s="19"/>
      <c r="I83" s="19"/>
      <c r="J83" s="19"/>
    </row>
  </sheetData>
  <mergeCells count="5">
    <mergeCell ref="B74:J74"/>
    <mergeCell ref="B2:J2"/>
    <mergeCell ref="B3:J3"/>
    <mergeCell ref="B1:J1"/>
    <mergeCell ref="B5:J5"/>
  </mergeCells>
  <conditionalFormatting sqref="H71:H65536 J71:J65536 A1:G65536 H1:H69 I1:I65536 K1:IV65536 J1:J69">
    <cfRule type="expression" priority="1" dxfId="0" stopIfTrue="1">
      <formula>CellHasFormula</formula>
    </cfRule>
  </conditionalFormatting>
  <conditionalFormatting sqref="H70 J70">
    <cfRule type="expression" priority="2" dxfId="1" stopIfTrue="1">
      <formula>CellHasFormula</formula>
    </cfRule>
  </conditionalFormatting>
  <printOptions/>
  <pageMargins left="0.5" right="0.5" top="0.41" bottom="0.2" header="0.39" footer="0.39"/>
  <pageSetup blackAndWhite="1"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B1:J35"/>
  <sheetViews>
    <sheetView showGridLines="0" view="pageBreakPreview" zoomScaleSheetLayoutView="100" workbookViewId="0" topLeftCell="A1">
      <selection activeCell="B5" sqref="B5:I5"/>
    </sheetView>
  </sheetViews>
  <sheetFormatPr defaultColWidth="9.140625" defaultRowHeight="12.75"/>
  <cols>
    <col min="1" max="1" width="0.85546875" style="1" customWidth="1"/>
    <col min="2" max="3" width="9.140625" style="1" customWidth="1"/>
    <col min="4" max="4" width="13.421875" style="1" customWidth="1"/>
    <col min="5" max="5" width="0.9921875" style="1" customWidth="1"/>
    <col min="6" max="9" width="13.7109375" style="1" customWidth="1"/>
    <col min="10" max="10" width="0.71875" style="1" customWidth="1"/>
    <col min="11" max="16384" width="9.140625" style="1" customWidth="1"/>
  </cols>
  <sheetData>
    <row r="1" spans="2:10" ht="18.75">
      <c r="B1" s="96" t="str">
        <f>Content!F7</f>
        <v>MERCES HOLDINGS BERHAD</v>
      </c>
      <c r="C1" s="96"/>
      <c r="D1" s="96"/>
      <c r="E1" s="96"/>
      <c r="F1" s="96"/>
      <c r="G1" s="96"/>
      <c r="H1" s="96"/>
      <c r="I1" s="96"/>
      <c r="J1" s="96"/>
    </row>
    <row r="2" spans="2:10" s="11" customFormat="1" ht="12" customHeight="1">
      <c r="B2" s="97" t="s">
        <v>65</v>
      </c>
      <c r="C2" s="97"/>
      <c r="D2" s="97"/>
      <c r="E2" s="97"/>
      <c r="F2" s="97"/>
      <c r="G2" s="97"/>
      <c r="H2" s="97"/>
      <c r="I2" s="97"/>
      <c r="J2" s="97"/>
    </row>
    <row r="3" spans="2:10" s="11" customFormat="1" ht="12" customHeight="1">
      <c r="B3" s="97" t="s">
        <v>22</v>
      </c>
      <c r="C3" s="97"/>
      <c r="D3" s="97"/>
      <c r="E3" s="97"/>
      <c r="F3" s="97"/>
      <c r="G3" s="97"/>
      <c r="H3" s="97"/>
      <c r="I3" s="97"/>
      <c r="J3" s="97"/>
    </row>
    <row r="4" spans="2:10" s="11" customFormat="1" ht="13.5">
      <c r="B4" s="10"/>
      <c r="C4" s="10"/>
      <c r="D4" s="10"/>
      <c r="E4" s="10"/>
      <c r="F4" s="10"/>
      <c r="G4" s="10"/>
      <c r="H4" s="10"/>
      <c r="I4" s="10"/>
      <c r="J4" s="10"/>
    </row>
    <row r="5" spans="2:10" ht="15">
      <c r="B5" s="95" t="s">
        <v>40</v>
      </c>
      <c r="C5" s="95"/>
      <c r="D5" s="95"/>
      <c r="E5" s="95"/>
      <c r="F5" s="95"/>
      <c r="G5" s="95"/>
      <c r="H5" s="95"/>
      <c r="I5" s="95"/>
      <c r="J5" s="52"/>
    </row>
    <row r="6" spans="2:10" ht="15">
      <c r="B6" s="95" t="str">
        <f>CONCATENATE("FOR THE QUARTER ENDED ",Content!F16)</f>
        <v>FOR THE QUARTER ENDED 31 MARCH 2008</v>
      </c>
      <c r="C6" s="95"/>
      <c r="D6" s="95"/>
      <c r="E6" s="95"/>
      <c r="F6" s="95"/>
      <c r="G6" s="95"/>
      <c r="H6" s="95"/>
      <c r="I6" s="95"/>
      <c r="J6" s="52"/>
    </row>
    <row r="7" spans="2:10" ht="15">
      <c r="B7" s="3"/>
      <c r="C7" s="3"/>
      <c r="D7" s="3"/>
      <c r="E7" s="3"/>
      <c r="F7" s="3"/>
      <c r="G7" s="3"/>
      <c r="H7" s="3"/>
      <c r="I7" s="3"/>
      <c r="J7" s="3"/>
    </row>
    <row r="9" spans="6:9" s="13" customFormat="1" ht="15">
      <c r="F9" s="3" t="s">
        <v>74</v>
      </c>
      <c r="G9" s="3" t="s">
        <v>76</v>
      </c>
      <c r="H9" s="3" t="s">
        <v>19</v>
      </c>
      <c r="I9" s="3" t="s">
        <v>78</v>
      </c>
    </row>
    <row r="10" spans="6:9" s="13" customFormat="1" ht="15">
      <c r="F10" s="3" t="s">
        <v>75</v>
      </c>
      <c r="G10" s="3" t="s">
        <v>77</v>
      </c>
      <c r="H10" s="3" t="s">
        <v>50</v>
      </c>
      <c r="I10" s="3" t="s">
        <v>79</v>
      </c>
    </row>
    <row r="11" spans="6:9" s="13" customFormat="1" ht="17.25" customHeight="1">
      <c r="F11" s="3" t="s">
        <v>14</v>
      </c>
      <c r="G11" s="3" t="s">
        <v>14</v>
      </c>
      <c r="H11" s="3" t="s">
        <v>14</v>
      </c>
      <c r="I11" s="3" t="s">
        <v>14</v>
      </c>
    </row>
    <row r="12" spans="6:9" ht="13.5">
      <c r="F12" s="5"/>
      <c r="G12" s="5"/>
      <c r="H12" s="5"/>
      <c r="I12" s="5"/>
    </row>
    <row r="13" spans="2:9" ht="15">
      <c r="B13" s="67" t="s">
        <v>41</v>
      </c>
      <c r="F13" s="59"/>
      <c r="G13" s="59"/>
      <c r="H13" s="59"/>
      <c r="I13" s="59"/>
    </row>
    <row r="14" spans="6:9" ht="13.5">
      <c r="F14" s="59"/>
      <c r="G14" s="59"/>
      <c r="H14" s="59"/>
      <c r="I14" s="59"/>
    </row>
    <row r="15" spans="2:9" ht="15">
      <c r="B15" s="102" t="str">
        <f>CONCATENATE("Balance as at 1 January ",Content!F10)</f>
        <v>Balance as at 1 January 2008</v>
      </c>
      <c r="C15" s="102"/>
      <c r="D15" s="102"/>
      <c r="F15" s="59">
        <v>51000</v>
      </c>
      <c r="G15" s="59">
        <f>-32695+7</f>
        <v>-32688</v>
      </c>
      <c r="H15" s="59">
        <v>2064</v>
      </c>
      <c r="I15" s="60">
        <f>SUM(F15:H15)</f>
        <v>20376</v>
      </c>
    </row>
    <row r="16" spans="6:9" ht="15">
      <c r="F16" s="59"/>
      <c r="G16" s="59"/>
      <c r="H16" s="59"/>
      <c r="I16" s="60"/>
    </row>
    <row r="17" spans="2:9" ht="15">
      <c r="B17" s="102" t="str">
        <f>IF(G17&lt;0,"Loss for the period","Profit for the period")</f>
        <v>Loss for the period</v>
      </c>
      <c r="C17" s="102"/>
      <c r="D17" s="102"/>
      <c r="F17" s="59">
        <v>0</v>
      </c>
      <c r="G17" s="70">
        <f>'Consol PL'!H36</f>
        <v>-149</v>
      </c>
      <c r="H17" s="59">
        <v>0</v>
      </c>
      <c r="I17" s="60">
        <f>SUM(F17:H17)</f>
        <v>-149</v>
      </c>
    </row>
    <row r="18" spans="6:9" ht="15">
      <c r="F18" s="59"/>
      <c r="G18" s="59"/>
      <c r="H18" s="59"/>
      <c r="I18" s="60"/>
    </row>
    <row r="19" spans="6:9" ht="9" customHeight="1">
      <c r="F19" s="61"/>
      <c r="G19" s="61"/>
      <c r="H19" s="61"/>
      <c r="I19" s="62"/>
    </row>
    <row r="20" spans="2:9" ht="15">
      <c r="B20" s="103" t="str">
        <f>CONCATENATE("Balance as at ",Content!F17,)</f>
        <v>Balance as at 31 March 2008</v>
      </c>
      <c r="C20" s="103"/>
      <c r="D20" s="103"/>
      <c r="F20" s="63">
        <f>SUM(F14:F19)</f>
        <v>51000</v>
      </c>
      <c r="G20" s="63">
        <f>SUM(G14:G19)</f>
        <v>-32837</v>
      </c>
      <c r="H20" s="63">
        <f>SUM(H14:H19)</f>
        <v>2064</v>
      </c>
      <c r="I20" s="63">
        <f>SUM(I14:I19)</f>
        <v>20227</v>
      </c>
    </row>
    <row r="21" spans="6:9" ht="6" customHeight="1" thickBot="1">
      <c r="F21" s="64"/>
      <c r="G21" s="64"/>
      <c r="H21" s="64"/>
      <c r="I21" s="65"/>
    </row>
    <row r="22" spans="6:9" ht="13.5">
      <c r="F22" s="59"/>
      <c r="G22" s="59"/>
      <c r="H22" s="59"/>
      <c r="I22" s="51">
        <f>I20-'Consol BS'!H48</f>
        <v>0</v>
      </c>
    </row>
    <row r="23" spans="6:9" ht="13.5">
      <c r="F23" s="59"/>
      <c r="G23" s="59"/>
      <c r="H23" s="59"/>
      <c r="I23" s="59"/>
    </row>
    <row r="24" spans="2:9" ht="15">
      <c r="B24" s="67" t="s">
        <v>80</v>
      </c>
      <c r="F24" s="30"/>
      <c r="G24" s="30"/>
      <c r="H24" s="30"/>
      <c r="I24" s="30"/>
    </row>
    <row r="25" spans="6:9" ht="13.5">
      <c r="F25" s="30"/>
      <c r="G25" s="30"/>
      <c r="H25" s="30"/>
      <c r="I25" s="30"/>
    </row>
    <row r="26" spans="2:9" ht="15">
      <c r="B26" s="102" t="str">
        <f>CONCATENATE("Balance as at 1 January ",Content!G10)</f>
        <v>Balance as at 1 January 2007</v>
      </c>
      <c r="C26" s="102"/>
      <c r="D26" s="102"/>
      <c r="F26" s="59">
        <v>51000</v>
      </c>
      <c r="G26" s="59">
        <v>-28881</v>
      </c>
      <c r="H26" s="59">
        <v>2061</v>
      </c>
      <c r="I26" s="60">
        <f>SUM(F26:H26)</f>
        <v>24180</v>
      </c>
    </row>
    <row r="27" spans="6:9" ht="15">
      <c r="F27" s="59"/>
      <c r="G27" s="59"/>
      <c r="H27" s="59"/>
      <c r="I27" s="60"/>
    </row>
    <row r="28" spans="2:9" ht="15">
      <c r="B28" s="102" t="str">
        <f>IF(G28&lt;0,"Loss for the period","Profit for the period")</f>
        <v>Profit for the period</v>
      </c>
      <c r="C28" s="102"/>
      <c r="D28" s="102"/>
      <c r="F28" s="59">
        <v>0</v>
      </c>
      <c r="G28" s="59">
        <f>'Consol PL'!J36</f>
        <v>258</v>
      </c>
      <c r="H28" s="59">
        <v>0</v>
      </c>
      <c r="I28" s="60">
        <f>SUM(F28:H28)</f>
        <v>258</v>
      </c>
    </row>
    <row r="29" spans="6:9" ht="15">
      <c r="F29" s="59"/>
      <c r="G29" s="59"/>
      <c r="H29" s="59"/>
      <c r="I29" s="60"/>
    </row>
    <row r="30" spans="6:9" ht="9" customHeight="1">
      <c r="F30" s="61"/>
      <c r="G30" s="61"/>
      <c r="H30" s="61"/>
      <c r="I30" s="62"/>
    </row>
    <row r="31" spans="2:9" ht="15">
      <c r="B31" s="103" t="str">
        <f>CONCATENATE("Balance as at ",Content!G17,)</f>
        <v>Balance as at 31 March 2007</v>
      </c>
      <c r="C31" s="103"/>
      <c r="D31" s="103"/>
      <c r="F31" s="63">
        <f>SUM(F25:F30)</f>
        <v>51000</v>
      </c>
      <c r="G31" s="63">
        <f>SUM(G25:G30)</f>
        <v>-28623</v>
      </c>
      <c r="H31" s="63">
        <f>SUM(H25:H30)</f>
        <v>2061</v>
      </c>
      <c r="I31" s="63">
        <f>SUM(I25:I30)</f>
        <v>24438</v>
      </c>
    </row>
    <row r="32" spans="6:9" ht="6" customHeight="1" thickBot="1">
      <c r="F32" s="64"/>
      <c r="G32" s="64"/>
      <c r="H32" s="64"/>
      <c r="I32" s="66"/>
    </row>
    <row r="33" spans="6:9" ht="13.5">
      <c r="F33" s="5"/>
      <c r="G33" s="5"/>
      <c r="H33" s="5"/>
      <c r="I33" s="5"/>
    </row>
    <row r="34" spans="6:9" ht="13.5">
      <c r="F34" s="5"/>
      <c r="G34" s="5"/>
      <c r="H34" s="5"/>
      <c r="I34" s="5"/>
    </row>
    <row r="35" spans="2:9" ht="27" customHeight="1">
      <c r="B35" s="92" t="str">
        <f>CONCATENATE("(The Condensed Consolidated Statement of Changes in Equity should be read in conjuction with the audited Annual Financial Report for the Year Ended ",Content!G12," and the accompanying notes attached to the interim financial statements)")</f>
        <v>(The Condensed Consolidated Statement of Changes in Equity should be read in conjuction with the audited Annual Financial Report for the Year Ended 31 December 2007 and the accompanying notes attached to the interim financial statements)</v>
      </c>
      <c r="C35" s="92"/>
      <c r="D35" s="92"/>
      <c r="E35" s="92"/>
      <c r="F35" s="92"/>
      <c r="G35" s="92"/>
      <c r="H35" s="92"/>
      <c r="I35" s="92"/>
    </row>
    <row r="36" ht="6" customHeight="1"/>
  </sheetData>
  <mergeCells count="12">
    <mergeCell ref="B20:D20"/>
    <mergeCell ref="B31:D31"/>
    <mergeCell ref="B35:I35"/>
    <mergeCell ref="B1:J1"/>
    <mergeCell ref="B2:J2"/>
    <mergeCell ref="B3:J3"/>
    <mergeCell ref="B5:I5"/>
    <mergeCell ref="B6:I6"/>
    <mergeCell ref="B28:D28"/>
    <mergeCell ref="B17:D17"/>
    <mergeCell ref="B15:D15"/>
    <mergeCell ref="B26:D26"/>
  </mergeCells>
  <conditionalFormatting sqref="B1:B31 C1:D19 C21:D30 A1:A65536 B32:D65536 L1:IV65536 K1:K19 K21:K65536 E1:H65536 J1:J65536 I1:I21 I23:I65536">
    <cfRule type="expression" priority="1" dxfId="0" stopIfTrue="1">
      <formula>CellHasFormula</formula>
    </cfRule>
  </conditionalFormatting>
  <conditionalFormatting sqref="I22">
    <cfRule type="expression" priority="2" dxfId="1" stopIfTrue="1">
      <formula>CellHasFormula</formula>
    </cfRule>
  </conditionalFormatting>
  <printOptions/>
  <pageMargins left="0.75" right="0.5" top="0.65" bottom="0.5" header="0.25" footer="0.25"/>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104"/>
  <sheetViews>
    <sheetView showGridLines="0" view="pageBreakPreview" zoomScaleNormal="120" zoomScaleSheetLayoutView="100" workbookViewId="0" topLeftCell="A1">
      <selection activeCell="E53" sqref="E53"/>
    </sheetView>
  </sheetViews>
  <sheetFormatPr defaultColWidth="9.140625" defaultRowHeight="12.75"/>
  <cols>
    <col min="1" max="1" width="0.85546875" style="1" customWidth="1"/>
    <col min="2" max="2" width="9.140625" style="1" customWidth="1"/>
    <col min="3" max="3" width="17.28125" style="1" customWidth="1"/>
    <col min="4" max="4" width="13.28125" style="1" customWidth="1"/>
    <col min="5" max="5" width="18.421875" style="1" customWidth="1"/>
    <col min="6" max="6" width="0.9921875" style="1" customWidth="1"/>
    <col min="7" max="7" width="14.7109375" style="1" customWidth="1"/>
    <col min="8" max="8" width="1.7109375" style="6" customWidth="1"/>
    <col min="9" max="9" width="14.7109375" style="1" customWidth="1"/>
    <col min="10" max="10" width="0.9921875" style="1" customWidth="1"/>
    <col min="11" max="16384" width="9.140625" style="1" customWidth="1"/>
  </cols>
  <sheetData>
    <row r="1" spans="1:9" ht="18.75">
      <c r="A1" s="96" t="str">
        <f>Content!F7</f>
        <v>MERCES HOLDINGS BERHAD</v>
      </c>
      <c r="B1" s="96"/>
      <c r="C1" s="96"/>
      <c r="D1" s="96"/>
      <c r="E1" s="96"/>
      <c r="F1" s="96"/>
      <c r="G1" s="96"/>
      <c r="H1" s="96"/>
      <c r="I1" s="96"/>
    </row>
    <row r="2" spans="1:9" s="11" customFormat="1" ht="12" customHeight="1">
      <c r="A2" s="97" t="s">
        <v>65</v>
      </c>
      <c r="B2" s="97"/>
      <c r="C2" s="97"/>
      <c r="D2" s="97"/>
      <c r="E2" s="97"/>
      <c r="F2" s="97"/>
      <c r="G2" s="97"/>
      <c r="H2" s="97"/>
      <c r="I2" s="97"/>
    </row>
    <row r="3" spans="1:9" s="11" customFormat="1" ht="12" customHeight="1">
      <c r="A3" s="97" t="s">
        <v>22</v>
      </c>
      <c r="B3" s="97"/>
      <c r="C3" s="97"/>
      <c r="D3" s="97"/>
      <c r="E3" s="97"/>
      <c r="F3" s="97"/>
      <c r="G3" s="97"/>
      <c r="H3" s="97"/>
      <c r="I3" s="97"/>
    </row>
    <row r="4" spans="1:9" s="11" customFormat="1" ht="13.5">
      <c r="A4" s="10"/>
      <c r="B4" s="10"/>
      <c r="C4" s="10"/>
      <c r="D4" s="10"/>
      <c r="E4" s="10"/>
      <c r="F4" s="10"/>
      <c r="G4" s="10"/>
      <c r="H4" s="10"/>
      <c r="I4" s="10"/>
    </row>
    <row r="5" spans="2:9" ht="15">
      <c r="B5" s="95" t="s">
        <v>114</v>
      </c>
      <c r="C5" s="95"/>
      <c r="D5" s="95"/>
      <c r="E5" s="95"/>
      <c r="F5" s="95"/>
      <c r="G5" s="95"/>
      <c r="H5" s="95"/>
      <c r="I5" s="95"/>
    </row>
    <row r="6" spans="2:9" ht="15">
      <c r="B6" s="95" t="str">
        <f>CONCATENATE("FOR THE ",Content!$F$15," QUARTER ENDED ",Content!$F$16,)</f>
        <v>FOR THE FIRST QUARTER ENDED 31 MARCH 2008</v>
      </c>
      <c r="C6" s="95"/>
      <c r="D6" s="95"/>
      <c r="E6" s="95"/>
      <c r="F6" s="95"/>
      <c r="G6" s="95"/>
      <c r="H6" s="95"/>
      <c r="I6" s="95"/>
    </row>
    <row r="7" spans="1:9" ht="12.75" customHeight="1">
      <c r="A7" s="3"/>
      <c r="B7" s="3"/>
      <c r="C7" s="3"/>
      <c r="D7" s="3"/>
      <c r="E7" s="3"/>
      <c r="F7" s="3"/>
      <c r="G7" s="3"/>
      <c r="H7" s="3"/>
      <c r="I7" s="3"/>
    </row>
    <row r="8" spans="7:9" ht="15">
      <c r="G8" s="17" t="s">
        <v>42</v>
      </c>
      <c r="H8" s="7"/>
      <c r="I8" s="17" t="s">
        <v>67</v>
      </c>
    </row>
    <row r="9" spans="7:9" ht="15">
      <c r="G9" s="17" t="s">
        <v>68</v>
      </c>
      <c r="H9" s="8"/>
      <c r="I9" s="17" t="s">
        <v>43</v>
      </c>
    </row>
    <row r="10" spans="7:9" ht="15">
      <c r="G10" s="69" t="str">
        <f>Content!F18</f>
        <v>31 Mar 2008</v>
      </c>
      <c r="H10" s="8"/>
      <c r="I10" s="69" t="str">
        <f>Content!G18</f>
        <v>31 Mar 2007</v>
      </c>
    </row>
    <row r="11" spans="7:9" ht="15">
      <c r="G11" s="17" t="s">
        <v>14</v>
      </c>
      <c r="H11" s="8"/>
      <c r="I11" s="12" t="s">
        <v>14</v>
      </c>
    </row>
    <row r="12" spans="7:9" ht="15">
      <c r="G12" s="53"/>
      <c r="H12" s="54"/>
      <c r="I12" s="30"/>
    </row>
    <row r="13" spans="2:9" ht="15">
      <c r="B13" s="103" t="str">
        <f>IF(AND(G13&lt;0,I13&lt;0),"LOSS BEFORE TAX",IF(AND(G13&gt;=0,I13&gt;=0),"PROFIT BEFORE TAX",IF(AND(G13&lt;0,I13&gt;0),"(LOSS) / PROFIT BEFORE TAX","PROFIT / (LOSS) BEFORE TAX")))</f>
        <v>(LOSS) / PROFIT BEFORE TAX</v>
      </c>
      <c r="C13" s="103"/>
      <c r="D13" s="103"/>
      <c r="E13" s="103"/>
      <c r="G13" s="44">
        <f>'Consol PL'!H31</f>
        <v>-149</v>
      </c>
      <c r="H13" s="33"/>
      <c r="I13" s="32">
        <f>'Consol PL'!J31</f>
        <v>258</v>
      </c>
    </row>
    <row r="14" spans="7:9" ht="7.5" customHeight="1">
      <c r="G14" s="32"/>
      <c r="H14" s="33"/>
      <c r="I14" s="32"/>
    </row>
    <row r="15" spans="2:9" ht="13.5">
      <c r="B15" s="1" t="s">
        <v>70</v>
      </c>
      <c r="G15" s="32"/>
      <c r="H15" s="33"/>
      <c r="I15" s="32"/>
    </row>
    <row r="16" spans="2:9" ht="13.5">
      <c r="B16" s="1" t="s">
        <v>115</v>
      </c>
      <c r="G16" s="44">
        <v>3</v>
      </c>
      <c r="H16" s="33"/>
      <c r="I16" s="30">
        <v>27</v>
      </c>
    </row>
    <row r="17" spans="2:9" ht="13.5" hidden="1">
      <c r="B17" s="1" t="s">
        <v>116</v>
      </c>
      <c r="G17" s="32">
        <v>0</v>
      </c>
      <c r="H17" s="33"/>
      <c r="I17" s="32">
        <v>0</v>
      </c>
    </row>
    <row r="18" spans="2:9" ht="13.5" hidden="1">
      <c r="B18" s="1" t="s">
        <v>117</v>
      </c>
      <c r="G18" s="32">
        <v>0</v>
      </c>
      <c r="H18" s="33"/>
      <c r="I18" s="32">
        <v>0</v>
      </c>
    </row>
    <row r="19" spans="2:9" ht="13.5">
      <c r="B19" s="1" t="s">
        <v>16</v>
      </c>
      <c r="G19" s="44">
        <v>120</v>
      </c>
      <c r="H19" s="33"/>
      <c r="I19" s="32">
        <v>173</v>
      </c>
    </row>
    <row r="20" spans="2:9" ht="13.5">
      <c r="B20" s="1" t="s">
        <v>17</v>
      </c>
      <c r="G20" s="32">
        <v>0</v>
      </c>
      <c r="H20" s="33"/>
      <c r="I20" s="32">
        <v>0</v>
      </c>
    </row>
    <row r="21" spans="2:9" ht="13.5" hidden="1">
      <c r="B21" s="1" t="s">
        <v>55</v>
      </c>
      <c r="G21" s="32">
        <v>0</v>
      </c>
      <c r="H21" s="33"/>
      <c r="I21" s="32">
        <v>0</v>
      </c>
    </row>
    <row r="22" spans="7:9" ht="4.5" customHeight="1">
      <c r="G22" s="34"/>
      <c r="H22" s="33"/>
      <c r="I22" s="34"/>
    </row>
    <row r="23" spans="7:9" ht="4.5" customHeight="1">
      <c r="G23" s="33"/>
      <c r="H23" s="33"/>
      <c r="I23" s="33"/>
    </row>
    <row r="24" spans="2:9" ht="15">
      <c r="B24" s="103" t="str">
        <f>IF(AND(G24&lt;0,I24&lt;0),"Operating Loss Before Working Capital Changes",IF(AND(G24&gt;=0,I24&gt;=0),"Operating Profit Before Working Capital Changes",IF(AND(G24&lt;0,I24&gt;0),"Operating (Loss) / Profit Before Working Capital Changes","Operating Profit / (Loss) Before Working Capital Changes")))</f>
        <v>Operating (Loss) / Profit Before Working Capital Changes</v>
      </c>
      <c r="C24" s="103"/>
      <c r="D24" s="103"/>
      <c r="E24" s="103"/>
      <c r="F24" s="20"/>
      <c r="G24" s="44">
        <f>SUM(G13:G23)</f>
        <v>-26</v>
      </c>
      <c r="H24" s="42"/>
      <c r="I24" s="32">
        <f>SUM(I13:I23)</f>
        <v>458</v>
      </c>
    </row>
    <row r="25" spans="2:9" ht="7.5" customHeight="1">
      <c r="B25" s="2"/>
      <c r="F25" s="20"/>
      <c r="G25" s="44"/>
      <c r="H25" s="42"/>
      <c r="I25" s="32"/>
    </row>
    <row r="26" spans="2:9" ht="13.5">
      <c r="B26" s="1" t="s">
        <v>69</v>
      </c>
      <c r="F26" s="20"/>
      <c r="G26" s="44"/>
      <c r="H26" s="42"/>
      <c r="I26" s="32"/>
    </row>
    <row r="27" spans="2:9" ht="13.5">
      <c r="B27" s="1" t="s">
        <v>71</v>
      </c>
      <c r="F27" s="20"/>
      <c r="G27" s="44">
        <v>1072</v>
      </c>
      <c r="H27" s="42"/>
      <c r="I27" s="32">
        <v>-2259</v>
      </c>
    </row>
    <row r="28" spans="2:9" ht="13.5" hidden="1">
      <c r="B28" s="1" t="s">
        <v>52</v>
      </c>
      <c r="F28" s="20"/>
      <c r="G28" s="44">
        <v>0</v>
      </c>
      <c r="H28" s="42"/>
      <c r="I28" s="32">
        <v>0</v>
      </c>
    </row>
    <row r="29" spans="2:9" ht="13.5">
      <c r="B29" s="1" t="s">
        <v>72</v>
      </c>
      <c r="F29" s="20"/>
      <c r="G29" s="44">
        <v>-1042</v>
      </c>
      <c r="H29" s="42"/>
      <c r="I29" s="32">
        <v>1974</v>
      </c>
    </row>
    <row r="30" spans="6:9" ht="4.5" customHeight="1">
      <c r="F30" s="20"/>
      <c r="G30" s="43"/>
      <c r="H30" s="42"/>
      <c r="I30" s="34"/>
    </row>
    <row r="31" spans="6:9" ht="4.5" customHeight="1">
      <c r="F31" s="20"/>
      <c r="G31" s="42"/>
      <c r="H31" s="42"/>
      <c r="I31" s="33"/>
    </row>
    <row r="32" spans="2:9" ht="15">
      <c r="B32" s="103" t="str">
        <f>IF(AND(G32&lt;0,I32&lt;0),"Cash Used In Operations",IF(AND(G32&gt;=0,I32&gt;=0),"Cash Generated From Operations",IF(AND(G32&lt;0,I32&gt;0),"Cash (Used In) / Generated From Operations","Cash Generated From / (Used In) Operations")))</f>
        <v>Cash Generated From Operations</v>
      </c>
      <c r="C32" s="103"/>
      <c r="D32" s="103"/>
      <c r="E32" s="103"/>
      <c r="F32" s="20"/>
      <c r="G32" s="44">
        <f>SUM(G24:G31)</f>
        <v>4</v>
      </c>
      <c r="H32" s="42"/>
      <c r="I32" s="32">
        <f>SUM(I24:I31)</f>
        <v>173</v>
      </c>
    </row>
    <row r="33" spans="6:9" ht="6" customHeight="1">
      <c r="F33" s="20"/>
      <c r="G33" s="44"/>
      <c r="H33" s="42"/>
      <c r="I33" s="32"/>
    </row>
    <row r="34" spans="2:9" ht="13.5">
      <c r="B34" s="1" t="s">
        <v>18</v>
      </c>
      <c r="F34" s="20"/>
      <c r="G34" s="44">
        <v>0</v>
      </c>
      <c r="H34" s="42"/>
      <c r="I34" s="32">
        <v>0</v>
      </c>
    </row>
    <row r="35" spans="6:9" ht="4.5" customHeight="1">
      <c r="F35" s="20"/>
      <c r="G35" s="43"/>
      <c r="H35" s="42"/>
      <c r="I35" s="34"/>
    </row>
    <row r="36" spans="6:9" ht="4.5" customHeight="1">
      <c r="F36" s="20"/>
      <c r="G36" s="44"/>
      <c r="H36" s="42"/>
      <c r="I36" s="32"/>
    </row>
    <row r="37" spans="2:9" ht="15">
      <c r="B37" s="103" t="str">
        <f>IF(AND(G37&lt;0,I37&lt;0),"Net Cash Flow Used In Operating Activities",IF(AND(G37&gt;=0,I37&gt;=0),"Net Cash Flow Generated From Operating Activities",IF(AND(G37&lt;0,I37&gt;0),"Net Cash Flow (Used In) / Generated From Operating Activities","Net Cash Flow Generated From / (Used In) Operating Activities")))</f>
        <v>Net Cash Flow Generated From Operating Activities</v>
      </c>
      <c r="C37" s="103"/>
      <c r="D37" s="103"/>
      <c r="E37" s="103"/>
      <c r="F37" s="20"/>
      <c r="G37" s="47">
        <f>SUM(G32:G36)</f>
        <v>4</v>
      </c>
      <c r="H37" s="47"/>
      <c r="I37" s="55">
        <f>SUM(I32:I36)</f>
        <v>173</v>
      </c>
    </row>
    <row r="38" spans="6:9" ht="3" customHeight="1">
      <c r="F38" s="20"/>
      <c r="G38" s="43"/>
      <c r="H38" s="42"/>
      <c r="I38" s="34"/>
    </row>
    <row r="39" spans="6:9" ht="13.5">
      <c r="F39" s="20"/>
      <c r="G39" s="44"/>
      <c r="H39" s="42"/>
      <c r="I39" s="32"/>
    </row>
    <row r="40" spans="2:9" ht="15">
      <c r="B40" s="2" t="s">
        <v>87</v>
      </c>
      <c r="F40" s="20"/>
      <c r="G40" s="44"/>
      <c r="H40" s="42"/>
      <c r="I40" s="32"/>
    </row>
    <row r="41" spans="2:9" ht="13.5">
      <c r="B41" s="1" t="s">
        <v>56</v>
      </c>
      <c r="F41" s="20"/>
      <c r="G41" s="44">
        <v>-33</v>
      </c>
      <c r="H41" s="42"/>
      <c r="I41" s="32">
        <v>0</v>
      </c>
    </row>
    <row r="42" spans="2:9" ht="13.5" hidden="1">
      <c r="B42" s="1" t="s">
        <v>81</v>
      </c>
      <c r="F42" s="20"/>
      <c r="G42" s="44">
        <v>0</v>
      </c>
      <c r="H42" s="42"/>
      <c r="I42" s="32">
        <v>0</v>
      </c>
    </row>
    <row r="43" spans="2:9" ht="13.5" hidden="1">
      <c r="B43" s="1" t="s">
        <v>57</v>
      </c>
      <c r="F43" s="20"/>
      <c r="G43" s="44">
        <v>0</v>
      </c>
      <c r="H43" s="42"/>
      <c r="I43" s="32">
        <v>0</v>
      </c>
    </row>
    <row r="44" spans="2:9" ht="13.5">
      <c r="B44" s="1" t="s">
        <v>17</v>
      </c>
      <c r="F44" s="20"/>
      <c r="G44" s="44">
        <f>-G20</f>
        <v>0</v>
      </c>
      <c r="H44" s="42"/>
      <c r="I44" s="44">
        <f>-I20</f>
        <v>0</v>
      </c>
    </row>
    <row r="45" spans="6:9" ht="4.5" customHeight="1">
      <c r="F45" s="20"/>
      <c r="G45" s="43"/>
      <c r="H45" s="42"/>
      <c r="I45" s="34"/>
    </row>
    <row r="46" spans="6:9" ht="4.5" customHeight="1">
      <c r="F46" s="20"/>
      <c r="G46" s="44"/>
      <c r="H46" s="42"/>
      <c r="I46" s="32"/>
    </row>
    <row r="47" spans="2:9" ht="15">
      <c r="B47" s="103" t="str">
        <f>IF(AND(G47&lt;0,I47&lt;0),"Net Cash Flow Used In Investing Activities",IF(AND(G47&gt;=0,I47&gt;=0),"Net Cash Flow Generated From Investing Activities",IF(AND(G47&lt;0,I47&gt;0),"Net Cash Flow (Used In) / Generated From Investing Activities","Net Cash Flow Generated From / (Used In) Investing Activities")))</f>
        <v>Net Cash Flow Generated From / (Used In) Investing Activities</v>
      </c>
      <c r="C47" s="103"/>
      <c r="D47" s="103"/>
      <c r="E47" s="103"/>
      <c r="F47" s="20"/>
      <c r="G47" s="55">
        <f>SUM(G40:G46)</f>
        <v>-33</v>
      </c>
      <c r="H47" s="47"/>
      <c r="I47" s="55">
        <f>SUM(I40:I46)</f>
        <v>0</v>
      </c>
    </row>
    <row r="48" spans="6:9" ht="3" customHeight="1">
      <c r="F48" s="20"/>
      <c r="G48" s="43"/>
      <c r="H48" s="42"/>
      <c r="I48" s="34"/>
    </row>
    <row r="49" spans="6:9" ht="13.5">
      <c r="F49" s="20"/>
      <c r="G49" s="44"/>
      <c r="H49" s="42"/>
      <c r="I49" s="32"/>
    </row>
    <row r="50" spans="2:9" ht="15">
      <c r="B50" s="2" t="s">
        <v>44</v>
      </c>
      <c r="F50" s="20"/>
      <c r="G50" s="44"/>
      <c r="H50" s="42"/>
      <c r="I50" s="32"/>
    </row>
    <row r="51" spans="2:9" ht="13.5">
      <c r="B51" s="1" t="s">
        <v>51</v>
      </c>
      <c r="F51" s="20"/>
      <c r="G51" s="42">
        <v>6</v>
      </c>
      <c r="H51" s="42"/>
      <c r="I51" s="33">
        <v>0</v>
      </c>
    </row>
    <row r="52" spans="2:9" ht="13.5">
      <c r="B52" s="1" t="s">
        <v>85</v>
      </c>
      <c r="F52" s="20"/>
      <c r="G52" s="42">
        <v>-300</v>
      </c>
      <c r="H52" s="42"/>
      <c r="I52" s="33">
        <v>0</v>
      </c>
    </row>
    <row r="53" spans="2:9" ht="13.5">
      <c r="B53" s="1" t="s">
        <v>16</v>
      </c>
      <c r="F53" s="20"/>
      <c r="G53" s="42">
        <f>-G19</f>
        <v>-120</v>
      </c>
      <c r="H53" s="42"/>
      <c r="I53" s="42">
        <f>-I19</f>
        <v>-173</v>
      </c>
    </row>
    <row r="54" spans="6:9" ht="4.5" customHeight="1">
      <c r="F54" s="20"/>
      <c r="G54" s="43"/>
      <c r="H54" s="42"/>
      <c r="I54" s="34"/>
    </row>
    <row r="55" spans="6:9" ht="4.5" customHeight="1">
      <c r="F55" s="20"/>
      <c r="G55" s="44"/>
      <c r="H55" s="42"/>
      <c r="I55" s="32"/>
    </row>
    <row r="56" spans="2:9" ht="15">
      <c r="B56" s="103" t="str">
        <f>IF(AND(G56&lt;0,I56&lt;0),"Net Cash Flow Used In Financing Activities",IF(AND(G56&gt;=0,I56&gt;=0),"Net Cash Flow Generated From Financing Activities",IF(AND(G56&lt;0,I56&gt;0),"Net Cash Flow (Used In) / Generated From Financing Activities","Net Cash Flow Generated From / (Used In) Financing Activities")))</f>
        <v>Net Cash Flow Used In Financing Activities</v>
      </c>
      <c r="C56" s="103"/>
      <c r="D56" s="103"/>
      <c r="E56" s="103"/>
      <c r="F56" s="20"/>
      <c r="G56" s="47">
        <f>SUM(G50:G55)</f>
        <v>-414</v>
      </c>
      <c r="H56" s="47"/>
      <c r="I56" s="55">
        <f>SUM(I50:I55)</f>
        <v>-173</v>
      </c>
    </row>
    <row r="57" spans="6:9" ht="3" customHeight="1">
      <c r="F57" s="20"/>
      <c r="G57" s="43"/>
      <c r="H57" s="42"/>
      <c r="I57" s="34"/>
    </row>
    <row r="58" spans="6:9" ht="13.5">
      <c r="F58" s="20"/>
      <c r="G58" s="44"/>
      <c r="H58" s="42"/>
      <c r="I58" s="32"/>
    </row>
    <row r="59" spans="2:9" ht="15">
      <c r="B59" s="2" t="s">
        <v>45</v>
      </c>
      <c r="F59" s="20"/>
      <c r="G59" s="44">
        <f>G37+G47+G56</f>
        <v>-443</v>
      </c>
      <c r="H59" s="42"/>
      <c r="I59" s="44">
        <f>I37+I47+I56</f>
        <v>0</v>
      </c>
    </row>
    <row r="60" spans="1:9" ht="7.5" customHeight="1">
      <c r="A60" s="2"/>
      <c r="F60" s="20"/>
      <c r="G60" s="44"/>
      <c r="H60" s="42"/>
      <c r="I60" s="32"/>
    </row>
    <row r="61" spans="2:9" ht="15">
      <c r="B61" s="2" t="s">
        <v>86</v>
      </c>
      <c r="F61" s="20"/>
      <c r="G61" s="44">
        <v>-4154</v>
      </c>
      <c r="H61" s="42"/>
      <c r="I61" s="32">
        <v>-15747</v>
      </c>
    </row>
    <row r="62" spans="2:9" ht="4.5" customHeight="1">
      <c r="B62" s="2"/>
      <c r="F62" s="20"/>
      <c r="G62" s="44"/>
      <c r="H62" s="42"/>
      <c r="I62" s="32"/>
    </row>
    <row r="63" spans="1:9" ht="4.5" customHeight="1">
      <c r="A63" s="2"/>
      <c r="B63" s="2"/>
      <c r="F63" s="20"/>
      <c r="G63" s="49"/>
      <c r="H63" s="42"/>
      <c r="I63" s="56"/>
    </row>
    <row r="64" spans="2:9" ht="15">
      <c r="B64" s="103" t="str">
        <f>CONCATENATE("CASH AND CASH EQUIVALENTS AT END OF ",Content!F20,)</f>
        <v>CASH AND CASH EQUIVALENTS AT END OF PERIOD</v>
      </c>
      <c r="C64" s="103"/>
      <c r="D64" s="103"/>
      <c r="E64" s="103"/>
      <c r="F64" s="20"/>
      <c r="G64" s="47">
        <f>SUM(G59:G63)</f>
        <v>-4597</v>
      </c>
      <c r="H64" s="47"/>
      <c r="I64" s="47">
        <f>SUM(I59:I63)</f>
        <v>-15747</v>
      </c>
    </row>
    <row r="65" spans="6:9" ht="4.5" customHeight="1" thickBot="1">
      <c r="F65" s="20"/>
      <c r="G65" s="57"/>
      <c r="H65" s="47"/>
      <c r="I65" s="58"/>
    </row>
    <row r="66" spans="6:9" ht="12" customHeight="1" thickTop="1">
      <c r="F66" s="20"/>
      <c r="G66" s="19"/>
      <c r="H66" s="21"/>
      <c r="I66" s="4"/>
    </row>
    <row r="67" spans="2:9" ht="13.5">
      <c r="B67" s="71" t="s">
        <v>83</v>
      </c>
      <c r="F67" s="20"/>
      <c r="G67" s="19"/>
      <c r="H67" s="21"/>
      <c r="I67" s="4"/>
    </row>
    <row r="68" spans="2:9" ht="13.5">
      <c r="B68" s="20" t="s">
        <v>6</v>
      </c>
      <c r="G68" s="44">
        <f>'Consol BS'!H26</f>
        <v>1262</v>
      </c>
      <c r="H68" s="42"/>
      <c r="I68" s="44">
        <v>47</v>
      </c>
    </row>
    <row r="69" spans="2:9" ht="13.5">
      <c r="B69" s="20" t="s">
        <v>84</v>
      </c>
      <c r="G69" s="44">
        <v>-5859</v>
      </c>
      <c r="H69" s="42"/>
      <c r="I69" s="44">
        <v>-15794</v>
      </c>
    </row>
    <row r="70" spans="2:9" ht="4.5" customHeight="1">
      <c r="B70" s="20"/>
      <c r="G70" s="72"/>
      <c r="H70" s="45"/>
      <c r="I70" s="73"/>
    </row>
    <row r="71" spans="6:9" ht="4.5" customHeight="1">
      <c r="F71" s="20"/>
      <c r="G71" s="41"/>
      <c r="H71" s="45"/>
      <c r="I71" s="30"/>
    </row>
    <row r="72" spans="6:9" ht="15">
      <c r="F72" s="20"/>
      <c r="G72" s="76">
        <f>SUM(G68:G71)</f>
        <v>-4597</v>
      </c>
      <c r="H72" s="77"/>
      <c r="I72" s="76">
        <f>SUM(I68:I71)</f>
        <v>-15747</v>
      </c>
    </row>
    <row r="73" spans="6:9" ht="4.5" customHeight="1" thickBot="1">
      <c r="F73" s="20"/>
      <c r="G73" s="74"/>
      <c r="H73" s="45"/>
      <c r="I73" s="37"/>
    </row>
    <row r="74" spans="6:9" ht="12.75" customHeight="1" thickTop="1">
      <c r="F74" s="20"/>
      <c r="G74" s="51">
        <f>G72-G64</f>
        <v>0</v>
      </c>
      <c r="H74" s="75"/>
      <c r="I74" s="51">
        <f>I72-I64</f>
        <v>0</v>
      </c>
    </row>
    <row r="75" ht="7.5" customHeight="1"/>
    <row r="76" spans="2:9" ht="27" customHeight="1">
      <c r="B76" s="92" t="str">
        <f>CONCATENATE("(The Condensed Consolidated Cash Flow Statement should be read in conjuction with the audited Annual Financial Report for the Year Ended ",Content!G12," and the accompanying notes attached to the interim financial statements)")</f>
        <v>(The Condensed Consolidated Cash Flow Statement should be read in conjuction with the audited Annual Financial Report for the Year Ended 31 December 2007 and the accompanying notes attached to the interim financial statements)</v>
      </c>
      <c r="C76" s="92"/>
      <c r="D76" s="92"/>
      <c r="E76" s="92"/>
      <c r="F76" s="92"/>
      <c r="G76" s="92"/>
      <c r="H76" s="92"/>
      <c r="I76" s="92"/>
    </row>
    <row r="77" spans="6:8" ht="3.75" customHeight="1">
      <c r="F77" s="20"/>
      <c r="G77" s="20"/>
      <c r="H77" s="28"/>
    </row>
    <row r="87" spans="6:8" ht="13.5">
      <c r="F87" s="20"/>
      <c r="G87" s="20"/>
      <c r="H87" s="28"/>
    </row>
    <row r="88" spans="6:8" ht="13.5">
      <c r="F88" s="20"/>
      <c r="G88" s="20"/>
      <c r="H88" s="28"/>
    </row>
    <row r="89" spans="6:8" ht="13.5">
      <c r="F89" s="20"/>
      <c r="G89" s="20"/>
      <c r="H89" s="28"/>
    </row>
    <row r="90" spans="6:8" ht="13.5">
      <c r="F90" s="20"/>
      <c r="G90" s="20"/>
      <c r="H90" s="28"/>
    </row>
    <row r="91" spans="6:8" ht="13.5">
      <c r="F91" s="20"/>
      <c r="G91" s="20"/>
      <c r="H91" s="28"/>
    </row>
    <row r="92" spans="6:8" ht="13.5">
      <c r="F92" s="20"/>
      <c r="G92" s="20"/>
      <c r="H92" s="28"/>
    </row>
    <row r="93" spans="6:8" ht="13.5">
      <c r="F93" s="20"/>
      <c r="G93" s="20"/>
      <c r="H93" s="28"/>
    </row>
    <row r="94" spans="6:8" ht="13.5">
      <c r="F94" s="20"/>
      <c r="G94" s="20"/>
      <c r="H94" s="28"/>
    </row>
    <row r="95" spans="6:8" ht="13.5">
      <c r="F95" s="20"/>
      <c r="G95" s="20"/>
      <c r="H95" s="28"/>
    </row>
    <row r="96" spans="6:8" ht="13.5">
      <c r="F96" s="20"/>
      <c r="G96" s="20"/>
      <c r="H96" s="28"/>
    </row>
    <row r="97" spans="6:8" ht="13.5">
      <c r="F97" s="20"/>
      <c r="G97" s="20"/>
      <c r="H97" s="28"/>
    </row>
    <row r="98" spans="6:8" ht="13.5">
      <c r="F98" s="20"/>
      <c r="G98" s="20"/>
      <c r="H98" s="28"/>
    </row>
    <row r="99" spans="6:8" ht="13.5">
      <c r="F99" s="20"/>
      <c r="G99" s="20"/>
      <c r="H99" s="28"/>
    </row>
    <row r="100" spans="6:8" ht="13.5">
      <c r="F100" s="20"/>
      <c r="G100" s="20"/>
      <c r="H100" s="28"/>
    </row>
    <row r="101" spans="6:8" ht="13.5">
      <c r="F101" s="20"/>
      <c r="G101" s="20"/>
      <c r="H101" s="28"/>
    </row>
    <row r="102" spans="6:8" ht="13.5">
      <c r="F102" s="20"/>
      <c r="G102" s="20"/>
      <c r="H102" s="28"/>
    </row>
    <row r="103" spans="6:8" ht="13.5">
      <c r="F103" s="20"/>
      <c r="G103" s="20"/>
      <c r="H103" s="28"/>
    </row>
    <row r="104" spans="6:8" ht="13.5">
      <c r="F104" s="20"/>
      <c r="G104" s="20"/>
      <c r="H104" s="28"/>
    </row>
  </sheetData>
  <mergeCells count="13">
    <mergeCell ref="B13:E13"/>
    <mergeCell ref="B24:E24"/>
    <mergeCell ref="B32:E32"/>
    <mergeCell ref="B37:E37"/>
    <mergeCell ref="B6:I6"/>
    <mergeCell ref="B5:I5"/>
    <mergeCell ref="A1:I1"/>
    <mergeCell ref="A2:I2"/>
    <mergeCell ref="A3:I3"/>
    <mergeCell ref="B47:E47"/>
    <mergeCell ref="B56:E56"/>
    <mergeCell ref="B64:E64"/>
    <mergeCell ref="B76:I76"/>
  </mergeCells>
  <conditionalFormatting sqref="I1:I73 F1:F65536 G75:G65536 G1:G73 H1:H65536 J1:IV65536 I75:I65536 C14:E23 A1:A65536 B64 B25:E31 B32 B33:E36 B37 B38:E46 B47 B48:E55 B56 B57:E63 B65:E65536 B1:E12 B13:B24">
    <cfRule type="expression" priority="1" dxfId="0" stopIfTrue="1">
      <formula>CellHasFormula</formula>
    </cfRule>
  </conditionalFormatting>
  <conditionalFormatting sqref="G74 I74">
    <cfRule type="expression" priority="2" dxfId="1" stopIfTrue="1">
      <formula>CellHasFormula</formula>
    </cfRule>
  </conditionalFormatting>
  <printOptions/>
  <pageMargins left="0.75" right="0.35" top="0.6" bottom="0.25" header="0.75" footer="0.25"/>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BDO Binder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BDO Binder</dc:creator>
  <cp:keywords/>
  <dc:description/>
  <cp:lastModifiedBy> </cp:lastModifiedBy>
  <cp:lastPrinted>2008-04-20T08:13:21Z</cp:lastPrinted>
  <dcterms:created xsi:type="dcterms:W3CDTF">2007-05-25T08:38:00Z</dcterms:created>
  <dcterms:modified xsi:type="dcterms:W3CDTF">2008-04-22T08:01:21Z</dcterms:modified>
  <cp:category/>
  <cp:version/>
  <cp:contentType/>
  <cp:contentStatus/>
</cp:coreProperties>
</file>